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showInkAnnotation="0" autoCompressPictures="0"/>
  <mc:AlternateContent xmlns:mc="http://schemas.openxmlformats.org/markup-compatibility/2006">
    <mc:Choice Requires="x15">
      <x15ac:absPath xmlns:x15ac="http://schemas.microsoft.com/office/spreadsheetml/2010/11/ac" url="/Volumes/Servidor/TREBALLS/2024 Palau de la Música/TEXTES/"/>
    </mc:Choice>
  </mc:AlternateContent>
  <xr:revisionPtr revIDLastSave="0" documentId="13_ncr:1_{DE2D4DE8-3A49-FD46-A3EE-B31708B9BEB9}" xr6:coauthVersionLast="47" xr6:coauthVersionMax="47" xr10:uidLastSave="{00000000-0000-0000-0000-000000000000}"/>
  <bookViews>
    <workbookView xWindow="7140" yWindow="500" windowWidth="34460" windowHeight="27080" tabRatio="500" xr2:uid="{00000000-000D-0000-FFFF-FFFF00000000}"/>
  </bookViews>
  <sheets>
    <sheet name="AMIDAMENTS" sheetId="1" r:id="rId1"/>
    <sheet name="RESUM" sheetId="2" r:id="rId2"/>
    <sheet name="Hoja3" sheetId="3" r:id="rId3"/>
  </sheets>
  <definedNames>
    <definedName name="_xlnm.Print_Area" localSheetId="2">Hoja3!$A$1:$J$30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L714" i="1" l="1"/>
  <c r="M725" i="1" l="1"/>
  <c r="G452" i="1"/>
  <c r="F629" i="1"/>
  <c r="F628" i="1"/>
  <c r="G623" i="1"/>
  <c r="G622" i="1"/>
  <c r="G621" i="1"/>
  <c r="G620" i="1"/>
  <c r="L488" i="1"/>
  <c r="L485" i="1"/>
  <c r="L482" i="1"/>
  <c r="L475" i="1"/>
  <c r="J545" i="1"/>
  <c r="L545" i="1" s="1"/>
  <c r="J542" i="1"/>
  <c r="L542" i="1" s="1"/>
  <c r="J391" i="1"/>
  <c r="I23" i="2"/>
  <c r="H695" i="1"/>
  <c r="L695" i="1" s="1"/>
  <c r="J652" i="1"/>
  <c r="L652" i="1" s="1"/>
  <c r="J649" i="1"/>
  <c r="L649" i="1" s="1"/>
  <c r="J646" i="1"/>
  <c r="L646" i="1" s="1"/>
  <c r="J640" i="1"/>
  <c r="L640" i="1" s="1"/>
  <c r="J637" i="1"/>
  <c r="L637" i="1" s="1"/>
  <c r="J634" i="1"/>
  <c r="L634" i="1" s="1"/>
  <c r="H526" i="1"/>
  <c r="L526" i="1" s="1"/>
  <c r="H688" i="1"/>
  <c r="L688" i="1" s="1"/>
  <c r="I21" i="2" s="1"/>
  <c r="J676" i="1"/>
  <c r="L676" i="1" s="1"/>
  <c r="J673" i="1"/>
  <c r="L673" i="1" s="1"/>
  <c r="J670" i="1"/>
  <c r="L670" i="1" s="1"/>
  <c r="L709" i="1"/>
  <c r="L667" i="1"/>
  <c r="J664" i="1"/>
  <c r="L664" i="1" s="1"/>
  <c r="J661" i="1"/>
  <c r="L661" i="1" s="1"/>
  <c r="J658" i="1"/>
  <c r="L658" i="1" s="1"/>
  <c r="J655" i="1"/>
  <c r="L655" i="1" s="1"/>
  <c r="L643" i="1"/>
  <c r="L614" i="1"/>
  <c r="L607" i="1"/>
  <c r="L539" i="1"/>
  <c r="L536" i="1"/>
  <c r="L533" i="1"/>
  <c r="L521" i="1"/>
  <c r="L520" i="1"/>
  <c r="L519" i="1"/>
  <c r="L514" i="1"/>
  <c r="L513" i="1"/>
  <c r="L512" i="1"/>
  <c r="L507" i="1"/>
  <c r="L506" i="1"/>
  <c r="L505" i="1"/>
  <c r="L500" i="1"/>
  <c r="L499" i="1"/>
  <c r="L491" i="1"/>
  <c r="L394" i="1"/>
  <c r="L388" i="1"/>
  <c r="L372" i="1"/>
  <c r="L267" i="1"/>
  <c r="L264" i="1"/>
  <c r="L261" i="1"/>
  <c r="L258" i="1"/>
  <c r="L255" i="1"/>
  <c r="L252" i="1"/>
  <c r="L249" i="1"/>
  <c r="L246" i="1"/>
  <c r="L243" i="1"/>
  <c r="L240" i="1"/>
  <c r="L237" i="1"/>
  <c r="L219" i="1"/>
  <c r="L181" i="1"/>
  <c r="L141" i="1"/>
  <c r="L131" i="1"/>
  <c r="L92" i="1"/>
  <c r="L75" i="1"/>
  <c r="L72" i="1"/>
  <c r="D136" i="1"/>
  <c r="H134" i="1" s="1"/>
  <c r="L134" i="1" s="1"/>
  <c r="G129" i="1"/>
  <c r="H125" i="1" s="1"/>
  <c r="L125" i="1" s="1"/>
  <c r="M530" i="1" l="1"/>
  <c r="H625" i="1"/>
  <c r="L625" i="1" s="1"/>
  <c r="M631" i="1"/>
  <c r="M234" i="1"/>
  <c r="M679" i="1"/>
  <c r="I12" i="2"/>
  <c r="I20" i="2"/>
  <c r="I18" i="2"/>
  <c r="L702" i="1"/>
  <c r="I22" i="2" s="1"/>
  <c r="H617" i="1"/>
  <c r="L617" i="1" s="1"/>
  <c r="G605" i="1"/>
  <c r="G604" i="1"/>
  <c r="G603" i="1"/>
  <c r="G600" i="1"/>
  <c r="G599" i="1"/>
  <c r="G597" i="1"/>
  <c r="G596" i="1"/>
  <c r="G595" i="1"/>
  <c r="G593" i="1"/>
  <c r="G592" i="1"/>
  <c r="G591" i="1"/>
  <c r="D582" i="1"/>
  <c r="H579" i="1" s="1"/>
  <c r="L579" i="1" s="1"/>
  <c r="D577" i="1"/>
  <c r="G577" i="1" s="1"/>
  <c r="G576" i="1"/>
  <c r="G575" i="1"/>
  <c r="D574" i="1"/>
  <c r="G574" i="1" s="1"/>
  <c r="G573" i="1"/>
  <c r="G572" i="1"/>
  <c r="G571" i="1"/>
  <c r="G570" i="1"/>
  <c r="G569" i="1"/>
  <c r="G568" i="1"/>
  <c r="G567" i="1"/>
  <c r="G566" i="1"/>
  <c r="G565" i="1"/>
  <c r="G564" i="1"/>
  <c r="G563" i="1"/>
  <c r="G562" i="1"/>
  <c r="G561" i="1"/>
  <c r="G560" i="1"/>
  <c r="G559" i="1"/>
  <c r="G555" i="1"/>
  <c r="G558" i="1"/>
  <c r="G557" i="1"/>
  <c r="G554" i="1"/>
  <c r="D556" i="1"/>
  <c r="G556" i="1" s="1"/>
  <c r="H523" i="1"/>
  <c r="L523" i="1" s="1"/>
  <c r="M472" i="1" s="1"/>
  <c r="H516" i="1"/>
  <c r="H509" i="1"/>
  <c r="H502" i="1"/>
  <c r="G479" i="1"/>
  <c r="G470" i="1"/>
  <c r="G469" i="1"/>
  <c r="G468" i="1"/>
  <c r="G467" i="1"/>
  <c r="F462" i="1"/>
  <c r="F461" i="1"/>
  <c r="F460" i="1"/>
  <c r="F458" i="1"/>
  <c r="F459" i="1"/>
  <c r="F457" i="1"/>
  <c r="L453" i="1"/>
  <c r="L452" i="1"/>
  <c r="G453" i="1"/>
  <c r="H442" i="1"/>
  <c r="L442" i="1" s="1"/>
  <c r="H437" i="1"/>
  <c r="L437" i="1" s="1"/>
  <c r="H429" i="1"/>
  <c r="L429" i="1" s="1"/>
  <c r="F427" i="1"/>
  <c r="F426" i="1"/>
  <c r="F425" i="1"/>
  <c r="F424" i="1"/>
  <c r="F423" i="1"/>
  <c r="L415" i="1"/>
  <c r="H411" i="1"/>
  <c r="L411" i="1" s="1"/>
  <c r="F409" i="1"/>
  <c r="F408" i="1"/>
  <c r="F407" i="1"/>
  <c r="F406" i="1"/>
  <c r="F405" i="1"/>
  <c r="F403" i="1"/>
  <c r="F404" i="1"/>
  <c r="H397" i="1"/>
  <c r="L397" i="1" s="1"/>
  <c r="L391" i="1"/>
  <c r="F383" i="1"/>
  <c r="F382" i="1"/>
  <c r="G368" i="1"/>
  <c r="G370" i="1"/>
  <c r="G369" i="1"/>
  <c r="G367" i="1"/>
  <c r="G366" i="1"/>
  <c r="G365" i="1"/>
  <c r="G364" i="1"/>
  <c r="G363" i="1"/>
  <c r="G362" i="1"/>
  <c r="G361" i="1"/>
  <c r="G356" i="1"/>
  <c r="G355" i="1"/>
  <c r="G350" i="1"/>
  <c r="G348" i="1"/>
  <c r="G347" i="1"/>
  <c r="G349" i="1"/>
  <c r="G346" i="1"/>
  <c r="G341" i="1"/>
  <c r="G340" i="1"/>
  <c r="G338" i="1"/>
  <c r="G339" i="1"/>
  <c r="G337" i="1"/>
  <c r="G336" i="1"/>
  <c r="G335" i="1"/>
  <c r="G334" i="1"/>
  <c r="G333" i="1"/>
  <c r="G332" i="1"/>
  <c r="G331" i="1"/>
  <c r="G330" i="1"/>
  <c r="G329" i="1"/>
  <c r="G328" i="1"/>
  <c r="G323" i="1"/>
  <c r="G322" i="1"/>
  <c r="G321" i="1"/>
  <c r="G320" i="1"/>
  <c r="G319" i="1"/>
  <c r="H311" i="1"/>
  <c r="L311" i="1" s="1"/>
  <c r="F314" i="1"/>
  <c r="F309" i="1"/>
  <c r="F308" i="1"/>
  <c r="F303" i="1"/>
  <c r="F302" i="1"/>
  <c r="F301" i="1"/>
  <c r="G291" i="1"/>
  <c r="G293" i="1"/>
  <c r="G292" i="1"/>
  <c r="G290" i="1"/>
  <c r="G289" i="1"/>
  <c r="G288" i="1"/>
  <c r="H282" i="1"/>
  <c r="L282" i="1" s="1"/>
  <c r="H273" i="1"/>
  <c r="F232" i="1"/>
  <c r="F231" i="1"/>
  <c r="M692" i="1" l="1"/>
  <c r="I17" i="2"/>
  <c r="H276" i="1"/>
  <c r="H279" i="1" s="1"/>
  <c r="L273" i="1"/>
  <c r="H588" i="1"/>
  <c r="L588" i="1" s="1"/>
  <c r="H551" i="1"/>
  <c r="L551" i="1" s="1"/>
  <c r="H464" i="1"/>
  <c r="L464" i="1" s="1"/>
  <c r="H455" i="1"/>
  <c r="L455" i="1" s="1"/>
  <c r="H420" i="1"/>
  <c r="L420" i="1" s="1"/>
  <c r="I15" i="2" s="1"/>
  <c r="H401" i="1"/>
  <c r="H379" i="1"/>
  <c r="L379" i="1" s="1"/>
  <c r="H343" i="1"/>
  <c r="L343" i="1" s="1"/>
  <c r="H358" i="1"/>
  <c r="L358" i="1" s="1"/>
  <c r="H352" i="1"/>
  <c r="L352" i="1" s="1"/>
  <c r="H325" i="1"/>
  <c r="L325" i="1" s="1"/>
  <c r="H316" i="1"/>
  <c r="L316" i="1" s="1"/>
  <c r="H305" i="1"/>
  <c r="L305" i="1" s="1"/>
  <c r="H298" i="1"/>
  <c r="L298" i="1" s="1"/>
  <c r="H285" i="1"/>
  <c r="L285" i="1" s="1"/>
  <c r="H228" i="1"/>
  <c r="L228" i="1" s="1"/>
  <c r="I16" i="2" l="1"/>
  <c r="M295" i="1"/>
  <c r="I19" i="2"/>
  <c r="M548" i="1"/>
  <c r="M270" i="1"/>
  <c r="M447" i="1"/>
  <c r="M385" i="1"/>
  <c r="I14" i="2"/>
  <c r="I13" i="2"/>
  <c r="G226" i="1"/>
  <c r="G225" i="1"/>
  <c r="G216" i="1"/>
  <c r="H216" i="1" s="1"/>
  <c r="G215" i="1"/>
  <c r="H215" i="1" s="1"/>
  <c r="G214" i="1"/>
  <c r="H214" i="1" s="1"/>
  <c r="G213" i="1"/>
  <c r="H213" i="1" s="1"/>
  <c r="F208" i="1"/>
  <c r="F207" i="1"/>
  <c r="F206" i="1"/>
  <c r="F205" i="1"/>
  <c r="F204" i="1"/>
  <c r="F203" i="1"/>
  <c r="F202" i="1"/>
  <c r="F196" i="1"/>
  <c r="F195" i="1"/>
  <c r="G190" i="1"/>
  <c r="G189" i="1"/>
  <c r="G188" i="1"/>
  <c r="G187" i="1"/>
  <c r="F178" i="1"/>
  <c r="H175" i="1" s="1"/>
  <c r="L175" i="1" s="1"/>
  <c r="F173" i="1"/>
  <c r="H170" i="1" s="1"/>
  <c r="L170" i="1" s="1"/>
  <c r="H165" i="1"/>
  <c r="L165" i="1" s="1"/>
  <c r="D163" i="1"/>
  <c r="F163" i="1" s="1"/>
  <c r="F162" i="1"/>
  <c r="F161" i="1"/>
  <c r="F156" i="1"/>
  <c r="F155" i="1"/>
  <c r="F154" i="1"/>
  <c r="F153" i="1"/>
  <c r="F152" i="1"/>
  <c r="F151" i="1"/>
  <c r="F150" i="1"/>
  <c r="F149" i="1"/>
  <c r="F148" i="1"/>
  <c r="F147" i="1"/>
  <c r="H210" i="1" l="1"/>
  <c r="L210" i="1" s="1"/>
  <c r="H222" i="1"/>
  <c r="L222" i="1" s="1"/>
  <c r="H198" i="1"/>
  <c r="L198" i="1" s="1"/>
  <c r="H192" i="1"/>
  <c r="L192" i="1" s="1"/>
  <c r="H184" i="1"/>
  <c r="L184" i="1" s="1"/>
  <c r="H158" i="1"/>
  <c r="L158" i="1" s="1"/>
  <c r="H144" i="1"/>
  <c r="L144" i="1" s="1"/>
  <c r="I11" i="2" l="1"/>
  <c r="M138" i="1"/>
  <c r="H117" i="1"/>
  <c r="L117" i="1" s="1"/>
  <c r="D115" i="1"/>
  <c r="G115" i="1" s="1"/>
  <c r="H113" i="1" s="1"/>
  <c r="L113" i="1" s="1"/>
  <c r="H106" i="1"/>
  <c r="L106" i="1" s="1"/>
  <c r="H100" i="1"/>
  <c r="L100" i="1" s="1"/>
  <c r="G90" i="1"/>
  <c r="H88" i="1" s="1"/>
  <c r="L88" i="1" s="1"/>
  <c r="G86" i="1"/>
  <c r="H84" i="1" s="1"/>
  <c r="L84" i="1" s="1"/>
  <c r="G82" i="1"/>
  <c r="G81" i="1"/>
  <c r="G70" i="1"/>
  <c r="G69" i="1"/>
  <c r="G64" i="1"/>
  <c r="G63" i="1"/>
  <c r="G57" i="1"/>
  <c r="G56" i="1"/>
  <c r="G55" i="1"/>
  <c r="G50" i="1"/>
  <c r="H46" i="1" s="1"/>
  <c r="L46" i="1" s="1"/>
  <c r="G44" i="1"/>
  <c r="G43" i="1"/>
  <c r="G36" i="1"/>
  <c r="G37" i="1"/>
  <c r="G17" i="1"/>
  <c r="G16" i="1"/>
  <c r="G28" i="1"/>
  <c r="G26" i="1"/>
  <c r="G24" i="1"/>
  <c r="G27" i="1"/>
  <c r="G25" i="1"/>
  <c r="G23" i="1"/>
  <c r="H78" i="1" l="1"/>
  <c r="L78" i="1" s="1"/>
  <c r="H12" i="1"/>
  <c r="L12" i="1" s="1"/>
  <c r="H52" i="1"/>
  <c r="L52" i="1" s="1"/>
  <c r="H39" i="1"/>
  <c r="L39" i="1" s="1"/>
  <c r="H66" i="1"/>
  <c r="L66" i="1" s="1"/>
  <c r="H60" i="1"/>
  <c r="L60" i="1" s="1"/>
  <c r="H19" i="1"/>
  <c r="L19" i="1" s="1"/>
  <c r="H30" i="1"/>
  <c r="L30" i="1" s="1"/>
  <c r="M9" i="1" l="1"/>
  <c r="M734" i="1" s="1"/>
  <c r="I10" i="2"/>
  <c r="I25" i="2" s="1"/>
  <c r="G4" i="3"/>
  <c r="G27" i="3" s="1"/>
  <c r="G5" i="3"/>
  <c r="G6" i="3"/>
  <c r="G7" i="3"/>
  <c r="G8" i="3"/>
  <c r="G9" i="3"/>
  <c r="G10" i="3"/>
  <c r="G13" i="3"/>
  <c r="G15" i="3"/>
  <c r="G16" i="3"/>
  <c r="G17" i="3"/>
  <c r="G18" i="3"/>
  <c r="G19" i="3"/>
  <c r="G20" i="3"/>
  <c r="G21" i="3"/>
  <c r="G22" i="3"/>
  <c r="G23" i="3"/>
  <c r="G24" i="3"/>
  <c r="G25" i="3"/>
  <c r="E4" i="3"/>
  <c r="E27" i="3" s="1"/>
  <c r="E7" i="3"/>
  <c r="E8" i="3"/>
  <c r="E13" i="3"/>
  <c r="E25" i="3"/>
  <c r="E24" i="3"/>
  <c r="E23" i="3"/>
  <c r="E22" i="3"/>
  <c r="E20" i="3"/>
  <c r="E19" i="3"/>
  <c r="E18" i="3"/>
  <c r="E17" i="3"/>
  <c r="E16" i="3"/>
  <c r="E15" i="3"/>
  <c r="E10" i="3"/>
  <c r="E9" i="3"/>
  <c r="E6" i="3"/>
  <c r="E5" i="3"/>
  <c r="E21" i="3"/>
</calcChain>
</file>

<file path=xl/sharedStrings.xml><?xml version="1.0" encoding="utf-8"?>
<sst xmlns="http://schemas.openxmlformats.org/spreadsheetml/2006/main" count="1098" uniqueCount="583">
  <si>
    <t>SANEJAMENT I VENTILACIONS</t>
  </si>
  <si>
    <t>03.02.-</t>
  </si>
  <si>
    <t>03.03.-</t>
  </si>
  <si>
    <t>01.03.-</t>
  </si>
  <si>
    <t>01.04.-</t>
  </si>
  <si>
    <t>06.-</t>
  </si>
  <si>
    <t>PALETERIA</t>
  </si>
  <si>
    <t>m2</t>
  </si>
  <si>
    <t>02.-</t>
  </si>
  <si>
    <t>08.-</t>
  </si>
  <si>
    <t>04.-</t>
  </si>
  <si>
    <t>PAVIMENTS I ELEMENTS DE MARBRE BLANC PAIS</t>
  </si>
  <si>
    <t>GUIXAIRE</t>
  </si>
  <si>
    <t>05.-</t>
  </si>
  <si>
    <t>05.02.-</t>
  </si>
  <si>
    <t>05.05.-</t>
  </si>
  <si>
    <t>05.06.-</t>
  </si>
  <si>
    <t>05.07.-</t>
  </si>
  <si>
    <t>05.08.-</t>
  </si>
  <si>
    <t>05.09.-</t>
  </si>
  <si>
    <t>05.10.-</t>
  </si>
  <si>
    <t>AJUDES INDUSTRIALS</t>
  </si>
  <si>
    <t>SERRALLERIA</t>
  </si>
  <si>
    <t>07.-</t>
  </si>
  <si>
    <t>FUSTERIA INTERIOR</t>
  </si>
  <si>
    <t>CUINA</t>
  </si>
  <si>
    <t>09.-</t>
  </si>
  <si>
    <t>10.-</t>
  </si>
  <si>
    <t>11.-</t>
  </si>
  <si>
    <t>12.-</t>
  </si>
  <si>
    <t>13.-</t>
  </si>
  <si>
    <t>14.-</t>
  </si>
  <si>
    <t>15.-</t>
  </si>
  <si>
    <t>16.-</t>
  </si>
  <si>
    <t>PAVIMENT DE FUSTA: PARQUET</t>
  </si>
  <si>
    <t>17.-</t>
  </si>
  <si>
    <t>18.-</t>
  </si>
  <si>
    <t>PINTURA</t>
  </si>
  <si>
    <t>19.-</t>
  </si>
  <si>
    <t>20.-</t>
  </si>
  <si>
    <t>VARIS</t>
  </si>
  <si>
    <t>AS3 GROUP</t>
  </si>
  <si>
    <t>VILAREYES</t>
  </si>
  <si>
    <t>OPCIÓ 3: CENTROALUM</t>
  </si>
  <si>
    <t xml:space="preserve">OPCIÓ 1: SCHUCO    </t>
  </si>
  <si>
    <t>OPCIÓ 2: TECHNAL</t>
  </si>
  <si>
    <t>01.-</t>
  </si>
  <si>
    <t>FUSTERIA EXTERIOR:</t>
  </si>
  <si>
    <t>INSTAL.LACIÓ ELÈCTRICA:</t>
  </si>
  <si>
    <t>INSTAL.LACIÓ FONTANERIA:</t>
  </si>
  <si>
    <t>INSTAL.LACIÓ GAS:</t>
  </si>
  <si>
    <t>INSTAL.LACIÓ CALEFACCIÓ:</t>
  </si>
  <si>
    <t>INSTAL.LACIÓ AIRE ACONDICIONAT:</t>
  </si>
  <si>
    <t>INSTAL.LACIÓ TELECOMUNICACIONS I ALARMA:</t>
  </si>
  <si>
    <t>SANITARIS I GRIFERIES</t>
  </si>
  <si>
    <t xml:space="preserve"> CAPITOL A MODIFICAR</t>
  </si>
  <si>
    <t>Interiorisme</t>
  </si>
  <si>
    <t>Arquitectura - Producte</t>
  </si>
  <si>
    <r>
      <t>U</t>
    </r>
    <r>
      <rPr>
        <sz val="25"/>
        <color rgb="FF9DB6A8"/>
        <rFont val="Gellix Bold"/>
      </rPr>
      <t>ntaller</t>
    </r>
  </si>
  <si>
    <t>Sant Agustí 5 baixos ext. 2  08012 Barcelona</t>
  </si>
  <si>
    <t>T 93 415 74 21 untaller.es</t>
  </si>
  <si>
    <t>A</t>
  </si>
  <si>
    <t>H</t>
  </si>
  <si>
    <t>Total</t>
  </si>
  <si>
    <t>01.01,-</t>
  </si>
  <si>
    <t>G</t>
  </si>
  <si>
    <t>m3</t>
  </si>
  <si>
    <t>EST-1.- Mur trava perpendicular a quadre elèctric</t>
  </si>
  <si>
    <t>EST-4.- Mur trava  separació local 1 i 2</t>
  </si>
  <si>
    <t>EST-2.- Mur trava  separació local 1 i 2 (zona taquilles)</t>
  </si>
  <si>
    <t>EST-3.- Mur trava  separació local 1 i 2 (zona taquilles)</t>
  </si>
  <si>
    <t>ut</t>
  </si>
  <si>
    <t>01.05.-</t>
  </si>
  <si>
    <t>01.06.-</t>
  </si>
  <si>
    <t>01.07.-</t>
  </si>
  <si>
    <t>01.08.-</t>
  </si>
  <si>
    <t>01.09.-</t>
  </si>
  <si>
    <t>OBERTURES EN  MUR DE FÀBRICA</t>
  </si>
  <si>
    <t>Obertures en mur de fàbrica massís revestit amb mitjans i càrrega manual sobre camió o contenidor, inclou replanteig del parament, apuntal.lament de la zona amb puntals metàl.lics telescòpics, tall previ del contorn del forat , col.locació de perfils metal.lics, i tot allò que és necessari.</t>
  </si>
  <si>
    <t>01.02,-</t>
  </si>
  <si>
    <t>DEMOLICIÓ EN  MUR DE FÀBRICA</t>
  </si>
  <si>
    <t>Demolició de mur de fàbrica massís revestit amb mitjans i càrrega manual sobre camió o contenidor,i tot allò que és necessari.</t>
  </si>
  <si>
    <t>01.11.-</t>
  </si>
  <si>
    <t>DEMOLICIÓ PARET DE TANCAMENT ACCÈS LOCAL 1</t>
  </si>
  <si>
    <t>Demolició de paret de tancament de fabrica d'accès a local 1, amb mitjans i càrrega manual sobre camió o contenidor, inclosos  accessoris i  tot el que és necessari.</t>
  </si>
  <si>
    <t>01.12.-</t>
  </si>
  <si>
    <t>DEMOLICIÓ SOSTRE  ACCÈS LOCAL 1</t>
  </si>
  <si>
    <t>REPICAT RAMPA  ACCÈS LOCAL 1</t>
  </si>
  <si>
    <t>Enderroc de rampa   d'accés a local 1, amb mitjans i càrrega manual sobre camió o contenidor, inclosos  accessoris i  tot el que és necessari.</t>
  </si>
  <si>
    <t>Enderroc de sostre continu amb biguetes metàl.liques i encadellat ceràmic de 4 cm de gruix  d'accés a local 1 i zona quadre elèctric, amb mitjans i càrrega manual sobre camió o contenidor, inclosos  accessoris i  tot el que és necessari.</t>
  </si>
  <si>
    <t>ml</t>
  </si>
  <si>
    <t>DEMOLICIÓ DINTELLS OBERTURES LOCAL 1</t>
  </si>
  <si>
    <t>Enderroc de dintells amb perfil metàl.lic i encadellat ceràmic  amb mitjans i càrrega manual sobre camió o contenidor, inclosos  accessoris i  tot el que és necessari.</t>
  </si>
  <si>
    <t xml:space="preserve">Façana Ramón Mas </t>
  </si>
  <si>
    <t>Façana Carrer del Palau</t>
  </si>
  <si>
    <t>Façana Via Laietana</t>
  </si>
  <si>
    <t xml:space="preserve">Façana Ramón Mas (revestits de pedra) </t>
  </si>
  <si>
    <t>Façana Carrer del Palau (lliscats)</t>
  </si>
  <si>
    <t>DEMOLICIÓ BRANCAL  DE PEDRA EXTERIOR</t>
  </si>
  <si>
    <t>DEMOLICIÓ BANCADA D'OBRA</t>
  </si>
  <si>
    <t>Enderroc de brancal  de pedra amb mitjans i càrrega manual sobre camió o contenidor, inclosos  accessoris i  tot el que és necessari.</t>
  </si>
  <si>
    <t>Enderroc de bancada d'obra de 32 cm d'alçada lliscats o revestits de pedra exterior  amb mitjans i càrrega manual sobre camió o contenidor, inclosos  accessoris i  tot el que és necessari.</t>
  </si>
  <si>
    <t>Façana Via Laietana (peça de marbre blanc)</t>
  </si>
  <si>
    <t xml:space="preserve">Façana Ramón Mas (peça de pedra Sant Vicenç o simil) </t>
  </si>
  <si>
    <t>DESMUNTATGE PERSIANES METÀL.LIQUES</t>
  </si>
  <si>
    <t>Desmuntatge tancament metàl.lic de més de 6 m2 de superfície, amb mitjans i càrrega manual sobre camió o contenidor, inclosos  accessoris i  tot el que és necessari.</t>
  </si>
  <si>
    <t>Desmuntatge de porta de xapa metàl.lica amb mitjans i càrrega manual sobre camió o contenidor, inclosos  accessoris i  tot el que és necessari.</t>
  </si>
  <si>
    <t>DESMUNTATGE PORTA DE XAPA ACCÉS LOCAL 1</t>
  </si>
  <si>
    <t>DESMUNTATGE PEÇES DE PEDRA  NATURAL</t>
  </si>
  <si>
    <t>Desmuntatge de pedra natrural a part superior  de les obertures amb mitjans i càrrega manual sobre camió o contenidor, inclosos  accessoris i  tot el que és necessari.</t>
  </si>
  <si>
    <t>Local 2</t>
  </si>
  <si>
    <t>DESMUNTATGE RÈTOLS EXTERIORS</t>
  </si>
  <si>
    <t>Desmuntatge de rètols existents al local,  amb mitjans i càrrega manual sobre camió o contenidor, inclosos  accessoris i  tot el que és necessari.</t>
  </si>
  <si>
    <t>DESMUNTATGE TENDALS EXTERIORS</t>
  </si>
  <si>
    <t>Desmuntatge de tendals existents al local 2,  amb mitjans i càrrega manual sobre camió o contenidor, inclosos  accessoris i  tot el que és necessari.</t>
  </si>
  <si>
    <t>DESMUNTATGE  TANCAMENTS EXTERIORS</t>
  </si>
  <si>
    <t>Desmuntatge de tancaments exteriors existents a façana,  amb mitjans i càrrega manual sobre camió o contenidor, inclosos  accessoris i  tot el que és necessari.</t>
  </si>
  <si>
    <t>Façana Carrer Ramón Mas</t>
  </si>
  <si>
    <t>FaçanaVia Laietana</t>
  </si>
  <si>
    <t>Unitats</t>
  </si>
  <si>
    <t>DESMUNTATGE  FINESTRA LOCAL 2</t>
  </si>
  <si>
    <t>Desmuntatge de finestra de fusta,  amb mitjans i càrrega manual sobre camió o contenidor, inclosos  accessoris i  tot el que és necessari.</t>
  </si>
  <si>
    <t>DESMUNTATGE REIXES METÀL.LIQUES</t>
  </si>
  <si>
    <t>Desmuntatge  amb mitjans manuals i equip d'oxitall de reixes metal.liques,  situades en vuit de façana i fixada a parament , càrrega manual sobre camió o contenidor, inclòs tot el que és necessari.</t>
  </si>
  <si>
    <t>Enderroc de paret de tancament a buit de façana amb mitjans i càrrega manual sobre camió o contenidor, inclosos  accessoris i  tot el que és necessari.</t>
  </si>
  <si>
    <t xml:space="preserve">Façana Carrer del Palau </t>
  </si>
  <si>
    <t>DESMUNTATGE REIXES DE VENTIL.LACIÓ</t>
  </si>
  <si>
    <t>Desmuntatge  amb mitjans manuals de reixes metal.liques de ventil.lacióamb mitjans manuals , càrrega manual sobre camió o contenidor, inclòs tot el que és necessari.</t>
  </si>
  <si>
    <t xml:space="preserve"> Mur trava  quadre elèctric</t>
  </si>
  <si>
    <t>01.-   ENDERROCS -DESMUNTATGES</t>
  </si>
  <si>
    <t>02.-   FONAMENTS I ESTRUCTURES</t>
  </si>
  <si>
    <t xml:space="preserve">Solera ventilada de formigó armat de 15+5 cm de cantell, sobre encofrat perdut de peces de polipropilè reciclat, C-15 "CÁVITI", de 750x500x150 mm, color negre, realitzada amb formigó HA-25/B/12/XC2 fabricat en central, i malla electrosoldada ME 10x10 Ø 5-5 B 500 T 6x2,20 UNE-EN 10080 com a armadura de repartiment, col·locada sobre separadors homologats en capa de compressió de 5 cm d'espessor; amb junts de retracció de 5 mm d'espessor, mitjançant tall amb disc de diamant; recolzat tot això sobre paviment actual de terratzo. Inclús panell de poliestirè expandit de 30 mm d'espessor, per a l'execució de juntes de retracció. </t>
  </si>
  <si>
    <t>02.01.-</t>
  </si>
  <si>
    <t>SOLERA VENTILADA DE FORMIGÓ , SISTEMA CAVITI</t>
  </si>
  <si>
    <t>02.02.-</t>
  </si>
  <si>
    <t>PEÇA VORA PERIMETRAL PER SOLERA VENTILADA</t>
  </si>
  <si>
    <t>Peça de vora perimetral, en forma de "L", de polipropilè i polietilè reciclats, Ellex H15/20 "3P PLAST", de 200x20x10 cm, color negre, col·locada sobre base de formigó de neteja per impedir el pas del formigó cap a l'interior de les peces durant la fase d'abocament del formigó. Inclús elements de fixació.</t>
  </si>
  <si>
    <t>02.03.-</t>
  </si>
  <si>
    <t>FORMIGÓ DE NETEJA</t>
  </si>
  <si>
    <t>02.04.-</t>
  </si>
  <si>
    <t>REFORÇ DE PILAR</t>
  </si>
  <si>
    <t>M3</t>
  </si>
  <si>
    <t>02.05.-</t>
  </si>
  <si>
    <t>CONNECTOR ESTRUCTURAL HILTI</t>
  </si>
  <si>
    <t>02.06.-</t>
  </si>
  <si>
    <t xml:space="preserve">CONNECTOR ESTRUCTURAL </t>
  </si>
  <si>
    <t>02.07.-</t>
  </si>
  <si>
    <t>LÀMINA DE NEOPRÈ</t>
  </si>
  <si>
    <t>Làmina de neoprè, rectangular, sobre recrescut de pilar, de 150x600 mm de secció i 10 mm d'espessor, per a recolzaments estructurals elàstics. El preu inclou la base d'anivellació.</t>
  </si>
  <si>
    <t>02.08.-</t>
  </si>
  <si>
    <t>kg</t>
  </si>
  <si>
    <t>ACER PERFILS MANINATS EN CALENT</t>
  </si>
  <si>
    <t>Acer UNE-EN 10025 S275JR, en elements estructurals formats per peces simples de perfils laminats en calent de les sèrie IPE i HEB, acabat amb emprimació antioxidant, col·locats sobre recrescut de pilars i làmina de neoprè, a una altura de fins a 3 m. El preu inclou les soldadures, els talls, les escapçadures, les peces especials, els casquets i els elements auxiliars de muntatge.</t>
  </si>
  <si>
    <t>02.09.-</t>
  </si>
  <si>
    <t>SABATA CORREGUDA</t>
  </si>
  <si>
    <t>Sabata correguda de fonamentació de secció 120x40cm, de formigó armat, realitzada en excavació prèvia, amb formigó HA-25/F/20/XC2 fabricat en central, i abocament amb cubilot, i acer UNE-EN 10080 B 500 S, amb una quantia aproximada de 100 kg/m³, connectada a la fonamentació existent amb barres d'acer de diàmetre 20mm, 300 mm de longitud i resina epoxi. Inclús, filferro de lligar, i separadors. El preu inclou l'elaboració de la ferralla (tall, doblegat i conformat d'elements) en taller industrial i el muntatge en el lloc definitiu de la seva col·locació en obra, però no inclou l'encofrat.</t>
  </si>
  <si>
    <t>02.11.-</t>
  </si>
  <si>
    <t>ADECUACIÓ BIGUES EXISTENTS</t>
  </si>
  <si>
    <t>02.12.-</t>
  </si>
  <si>
    <t>Aplicació manual d'una mà d'emprimació sintètica antioxidant d'assecat ràpid, color vermell òxid, acabat mat, a base de resines alquídiques, pigments orgànics, pigments inorgànics, pigments antioxidants i dissolvent formulat a base d'una mescla d'hidrocarburs (rendiment: 0,125 l/m²), sobre estructura metàl·lica de perfils laminats d'acer.</t>
  </si>
  <si>
    <t>EMPRIMACIÓ ANTIOXIDANT SOBRE SUPERFÍCIE EXISTENT</t>
  </si>
  <si>
    <t>02.13.-</t>
  </si>
  <si>
    <t>MORTER IGNIFUG PROJECTAT R-120</t>
  </si>
  <si>
    <t>Protecció passiva contra incendis d'estructura metàl·lica mitjançant projecció pneumàtica sobre elements lineals, de morter ignífug, reacció al foc classe A1, segons R.D. 110/2008, compost de ciment en combinació amb perlita o vermiculita, formant un recobriment incombustible, fins a formar un gruix mínim de 17 mm i aconseguir una resistència al foc de 120 minuts. Inclús p/p de maquinària de projecció, protecció de paraments, fusteries i altres elements confrontants, i neteja.</t>
  </si>
  <si>
    <t>02.14.-</t>
  </si>
  <si>
    <t>DAU DE RECOLÇAMENT DE FORMIGÓ</t>
  </si>
  <si>
    <t>Realització dels daus de recolzament dels perfils d'estintolament amb formigó HA-25. Inclou enderroc de la part proporcional d'obra per a la seva realització i regata per a la ubicació del perfil de recolzament, preparació de base, encofrat i mitjans auxiliars per a la seva realització. Inclou remat perimetral amb morter sense retracció per a  la seva completa execució. Inclou encofrat per la realització del dau de formigó. Tot completament acabat.</t>
  </si>
  <si>
    <t>02.15.-</t>
  </si>
  <si>
    <t>PARED DE MAÓ FORADAT GERO</t>
  </si>
  <si>
    <t>Paret de 15/30 cm. de maó perforat de 10x14x29 cm., aferrat amb  morter M-40-a, per revestir.</t>
  </si>
  <si>
    <t>03.-  RAM DE PALETA I AJUDES</t>
  </si>
  <si>
    <t>03.01.-</t>
  </si>
  <si>
    <t>APERTURA DE REGATA</t>
  </si>
  <si>
    <t xml:space="preserve">Obertura de regates en fàbrica de maó massís, amb mitjans manuals sense afectar l'estabilitat de l'element constructiu. </t>
  </si>
  <si>
    <t>REGATA EN SOLERA DE FORMIGÓ</t>
  </si>
  <si>
    <t>Tall per via humida en forjat de formigó, fins a un gruix m+axim de 30 cm, realitzat amb equip de tall amb disc de diamant.</t>
  </si>
  <si>
    <t>PERFORACIÓ EN MUR I/O FORJAT PER PAS D'INSTAL.LACIONS</t>
  </si>
  <si>
    <t xml:space="preserve">LÍNIA D'ANCORATGE VERTICAL TEMPORAL </t>
  </si>
  <si>
    <r>
      <t>Subministrament, col·locació i desmuntatge de línia d'ancoratge vertical temporal per</t>
    </r>
    <r>
      <rPr>
        <b/>
        <sz val="9"/>
        <color theme="0" tint="-0.499984740745262"/>
        <rFont val="Gellix Regular"/>
      </rPr>
      <t xml:space="preserve"> pujar instal.lacions màquines aire a coberta edifici</t>
    </r>
    <r>
      <rPr>
        <sz val="9"/>
        <color theme="0" tint="-0.499984740745262"/>
        <rFont val="Gellix Regular"/>
      </rPr>
      <t>, de cable d'acer, amb dispositiu anticaigudes lliscant, de 20 m de longitud, per assegurar fins a un operari, composta per 2 plaques d'ancoratge i 1 línia d'ancoratge flexible, formada per 1 dispositiu anticaigudes lliscant; 2 connectors bàsics (classe B); 1 tensor amb mecanisme de bloqueig antiretorn; conjunt d'un subjectacables i un terminal manual d'acer inoxidable; i 20 m de cable, d'acer galvanitzat, de 8 mm de diàmetre, compost per 7 cordons de 19 fils, amb premsat terminal amb casquet de coure i guardacable en un extrem, amortitzable en 3 usos. Inclús elements per a fixació mecànica a parament de les plaques d'ancoratge.</t>
    </r>
  </si>
  <si>
    <r>
      <t xml:space="preserve">Treballs fets per dos tècnics en treballs verticals per a col·locació de dos tubs de PVC, de 100 mm de diàmetre màxim cadascun, a l'interior del celobert de l'edifici per </t>
    </r>
    <r>
      <rPr>
        <b/>
        <sz val="9"/>
        <color theme="0" tint="-0.499984740745262"/>
        <rFont val="Gellix Regular"/>
      </rPr>
      <t>pujar instal.lacions màquines aire a coberta edifici.</t>
    </r>
    <r>
      <rPr>
        <sz val="9"/>
        <color theme="0" tint="-0.499984740745262"/>
        <rFont val="Gellix Regular"/>
      </rPr>
      <t xml:space="preserve"> Inclou muntatge dels mecanismes necessaris per a la correcta instal·lació i desmuntatge dels tubs existents i retirada a deixalleria municipal.</t>
    </r>
  </si>
  <si>
    <t>03.04.-</t>
  </si>
  <si>
    <t>AJUTS PALETA A XARXA DE SANEJAMENT</t>
  </si>
  <si>
    <t>03.05.-</t>
  </si>
  <si>
    <t>pa</t>
  </si>
  <si>
    <t>Ajuts de paleteria a instal.lacions de sanejament. Segons Projecte d'Enginyeria.</t>
  </si>
  <si>
    <t>AJUTS PALETA INSTAL.LACIÓ ELÈCTRICA</t>
  </si>
  <si>
    <t>Ajuts de paleteria a instal.lacions elèctriques. Segons Projecte d'Enginyeria.</t>
  </si>
  <si>
    <t>03.06.-</t>
  </si>
  <si>
    <t>AJUTS PALETA INSTAL.LACIÓ FONTANERIA</t>
  </si>
  <si>
    <t>Ajuts de paleteria a instal.lacions fontaneria. Segons Projecte d'Enginyeria.</t>
  </si>
  <si>
    <t>03.07.-</t>
  </si>
  <si>
    <t>AJUTS PALETA INSTAL.LACIÓ CLIMATIZACIÓ</t>
  </si>
  <si>
    <t>Ajuts de paleteria a instal.lacions climatizació. Segons Projecte d'Enginyeria.</t>
  </si>
  <si>
    <t>03.08.-</t>
  </si>
  <si>
    <t>AJUTS PALETA INSTAL.LACIÓ VENTIL.LACIÓ</t>
  </si>
  <si>
    <t>Ajuts de paleteria a instal.lacions ventil.lació. Segons Projecte d'Enginyeria.</t>
  </si>
  <si>
    <t>03.09.-</t>
  </si>
  <si>
    <t>AJUTS PALETA A SERRALLERIA</t>
  </si>
  <si>
    <t>Ajuts de paleteria a serralleria.</t>
  </si>
  <si>
    <t>04.-  PAVIMENTS</t>
  </si>
  <si>
    <t>04.01.-</t>
  </si>
  <si>
    <t>PLÀSTIC GALGA 600</t>
  </si>
  <si>
    <t>Subministrament i col.locació de plàstic galga 600 sobre paviment actual, inclòs tot el que es necesssari per la seva col.locació.</t>
  </si>
  <si>
    <t>04.02.-</t>
  </si>
  <si>
    <t xml:space="preserve">RECRESCUT DE  5 CM </t>
  </si>
  <si>
    <t>04.03.-</t>
  </si>
  <si>
    <t>Subministrament i col.locació de recrescut de 5 cm de ARDEX A38, conglomerat d'alta  resistència amb àrid de granulometria variable de 0-8 mm neta i seca i mescla amb ARDEX A38 a 1:5, aconseguint una solera estable de resistència a tracció de 1,5 N/mm2, inclòs tot el que es  necessari.</t>
  </si>
  <si>
    <t>PANDOMO TERRAZZO MICRO COLOR BEIGE 12  MM</t>
  </si>
  <si>
    <t>Subministrament i col.locació de paviment Pandomo Terrazzo Micro  amb pletines metal.liques  de llautó marcant juntes amb una superficie mínima de 25 m2, inclòs tot el que es necessari per la seva col.locació.(pletines de llautó comptades a la partida serralleria)</t>
  </si>
  <si>
    <t>04.04.-</t>
  </si>
  <si>
    <t>04.05.-</t>
  </si>
  <si>
    <t>MARXAPEU  OBERTURES FAÇANES</t>
  </si>
  <si>
    <t>05.-  TANCAMENTS I DIVISORIES</t>
  </si>
  <si>
    <t>05.01.-</t>
  </si>
  <si>
    <t>05.03.-</t>
  </si>
  <si>
    <t>05.04.-</t>
  </si>
  <si>
    <t xml:space="preserve">Envà d'entramat autoportant de plaques de guix sistema Pladur 122 (62-45) MW de 2 plaques H1 amb baixa absorció superficial d'aigua i 2 plaques estàndard, de 122 mm de gruix total (2x15 H1/62/ 2x15), amb nivell de qualitat de l'acabat Q2, format per una estructura simple de perfils de xapa d'acer galvanitzat de 62 mm d'amplada, a base de muntants (elements verticals) separats 400 mm entre si, amb disposició normal "N" i canals (elements horitzontals), a la què es cargolen quatre plaques en total (dues plaques tipus amb baixa absorció superficial d'aigua en cada cara, de 15 mm d'espessor cada placa); aïllament acústic mitjançant panell semirígid de llana mineral, espessor 50 mm, segons UNE-EN 13162, en l'ànima. Altura màxima de 4,1 m, aïllament acústic - RA: 51dBA. </t>
  </si>
  <si>
    <t>ENVÀ AUTOPORTANT  PLADUR 122 (15H1*2/62/15*2)</t>
  </si>
  <si>
    <t xml:space="preserve">Envà d'entramat autoportant de plaques de guix sistema Pladur 122 (62-45) MW de 4 plaques H1 amb baixa absorció superficial d'aigua, de 122 mm de gruix total (2x15 H1/62/2x15 H1), amb nivell de qualitat de l'acabat Q2, format per una estructura simple de perfils de xapa d'acer galvanitzat de 62 mm d'amplada, a base de muntants (elements verticals) separats 400 mm entre si, amb disposició normal "N" i canals (elements horitzontals), a la què es cargolen quatre plaques en total (dues plaques tipus amb baixa absorció superficial d'aigua en cada cara, de 15 mm d'espessor cada placa); aïllament acústic mitjançant panell semirígid de llana mineral, espessor 50 mm, segons UNE-EN 13162, en l'ànima. Altura màxima de 4,1 m, aïllament acústic - RA: 51dBA. </t>
  </si>
  <si>
    <t>ENVÀ AUTOPORTANT  PLADUR 122 (15H1*2/62/15H1*2)</t>
  </si>
  <si>
    <t>ENVÀ AUTOPORTANT  PLADUR 122 (15*2/62/15*2)</t>
  </si>
  <si>
    <t>Envà d'entramat autoportant de plaques de guix sistema Pladur 122 (62-45) MW de 4 plaques estàndard, de 122 mm de gruix total (2x15/62/2x15), format per una estructura simple de perfils de xapa d'acer galvanitzat de 62 mm d'amplada, a base de muntants (elements verticals) separats 400 mm entre si, amb disposició normal "N" i canals (elements horitzontals), a la què es cargolen quatre plaques en total (dues plaques tipus estàndard en cada cara, de 15 mm d'espessor cada placa); aïllament acústic mitjançant panell semirígid de llana mineral, espessor 50 mm, segons UNE-EN 13162, en l'ànima. Altura màxima de 4,1 m, aïllament acústic - RA: 51dBA. Resistència al foc EI90.</t>
  </si>
  <si>
    <t>EXTRADOSSAT PLADUR 32 (15/16)</t>
  </si>
  <si>
    <t>Extradossat semidirecte, sistema Pladur M-82x16 1x15N, de 32 mm de gruix total (16 + 1x15), amb nivell de qualitat de l'acabat Q2; format per placa de guix laminat estàndar de 15 mm d'espessor, cargolada a una estructura metàl·lica d'acer galvanitzat de mestres de 82 mm d'amplada i 16 mm d'espessor, prèviament ancorada al parament vertical cada 400 mm, amb cargols d'acer. Inclús fixacions per a l'ancoratge dels perfils; cargols per a la fixació de les plaques i pasta i cinta per al tractament de junts. El preu inclou la resolució de trobades i punts singulars, però no inclou l'aïllament a col·locar entre les plaques i el parament.</t>
  </si>
  <si>
    <t>EXTRADOSSAT  PLADUR 100 (15 HABITO+15/70-35)</t>
  </si>
  <si>
    <t>EXTRADOSSAT  PLADUR 77 (15/62-45)</t>
  </si>
  <si>
    <t>EXTRADOSSAT  PLADUR 77 (15 H1/62-45)</t>
  </si>
  <si>
    <t>REFORÇOS DE PLADUR</t>
  </si>
  <si>
    <t>AILLAMENT ACÚSTIC SALA DE MÀQUINES A DESPATX I A BOTIGA</t>
  </si>
  <si>
    <t>Subministrament i col.locació d'aillament acústic PKB2 a parets i sostre sala de màquines per aillar acústicament el soroll que pugui generar la sala. El preu inclou la resolució de trobades i punts singulars.</t>
  </si>
  <si>
    <t>06.-  CEL-RASOS</t>
  </si>
  <si>
    <t>06.01.-</t>
  </si>
  <si>
    <t>Cel ras sostre continu suspès, llis, situat a una altura menor de 4 m, amb nivell de qualitat de l'acabat Q2. Sistema T-45/400 / 2x12,5 N "PLADUR" (12,5+12,5+18,3), constituït per: -estructura metàl·lica d'acer galvanitzat de perfils primaris T-45, de 45 mm d'amplada i 0,6 mm de gruix amb una modulació de 400 mm i suspesos del forjat o element suport de formigó amb forquilles de penjant T-45 i varetes cada 900 mm; 
-	una de placa de guix laminat A / UNE-EN 520 - 1200 / 3200 / 12,5 / amb les vores longitudinals afinades, estàndard N "PLADUR", Euroclasse A2-s1, d0 de reacció al foc, segons UNE-EN 13501-1. Inclús banda estanca autoadhesiva "PLADUR", canals Clip "PLADUR", fixacions per a l'ancoratge dels perfils, cargols per a la fixació de les plaques, pasta d'assecatge en pols JN "PLADUR", cinta microperforada de paper "PLADUR" i accessoris de muntatge.</t>
  </si>
  <si>
    <t>06.02.-</t>
  </si>
  <si>
    <t>CEL RAS CONTINU (h=295 cm)</t>
  </si>
  <si>
    <t>06.03.-</t>
  </si>
  <si>
    <t>06.04.-</t>
  </si>
  <si>
    <t>06.05.-</t>
  </si>
  <si>
    <t>06.06.-</t>
  </si>
  <si>
    <t>Contrapetja vertical en canvi de nivell de fals sostre continu, mitjançant plaques de guix laminat rebudes amb pasta d'unió, per tancar un espai de 45 cm d'altura. Inclús tall, fixació amb pasta d'unió, pasta segelladora i cinta de juntes.</t>
  </si>
  <si>
    <t>CONTRAPETJA A FALS SOSTRE CONTINU A OBERTURES FAÇANA</t>
  </si>
  <si>
    <t>06.07.-</t>
  </si>
  <si>
    <t>07.01.-</t>
  </si>
  <si>
    <t>07.05.-</t>
  </si>
  <si>
    <t>06.08.-</t>
  </si>
  <si>
    <t>06.09.-</t>
  </si>
  <si>
    <t>GUIA ENCASTADA A SOSTRE PER CORTINA</t>
  </si>
  <si>
    <t>07.08.-</t>
  </si>
  <si>
    <t>XAPES PILARS</t>
  </si>
  <si>
    <t>PLETINES DE LLAUTÓ PER DESPEÇAMENT PAVIMENT</t>
  </si>
  <si>
    <t xml:space="preserve">Extradossat autoportant, sistema Pladur 100 (62-45) MW, de 100 mm de gruix (15+70), format per 1 placa H1 amb baixa absorció superficial d'aigua de 15 mm de gruix, caragolades directament a una estructura autoportant d'acer galvanitzat formada per canals horitzontals, sòlidament fixats a terra i al sostre i muntants verticals de 70 mm i 0,6 mm de gruix amb una modulació de 400 mm i amb disposició normal "N", muntats sobre canals al costat del parament vertical creant una cambra d'aire de 10 mm de gruix mínim. Altura màxima 4,2 m, aïllament acústic mitjançant panell semirígid de llana mineral. El preu inclou la resolució de trobades i punts singulars, però no inclou l'aïllament a col·locar entre les plaques i el parament. </t>
  </si>
  <si>
    <t xml:space="preserve">Extradossat autoportant, sistema Pladur 100 (62-45) MW, de 100 mm de gruix (15/70), format per 1 placa una placa de guix laminat tipus estàndard de 15 mm de gruix, caragolades directament a una estructura autoportant d'acer galvanitzat formada per canals horitzontals, sòlidament fixats a terra i al sostre i muntants verticals de 70 mm i 0,6 mm de gruix amb una modulació de 400 mm i amb disposició normal "N", muntats sobre canals al costat del parament vertical creant una cambra d'aire de 10 mm de gruix mínim. Altura màxima 4,2 m ,aïllament acústic mitjançant panell semirígid de llana mineral. El preu inclou la resolució de trobades i punts singulars, però no inclou l'aïllament a col·locar entre les plaques i el parament. </t>
  </si>
  <si>
    <t xml:space="preserve">Extradossat autoportant, sistema Pladur 100 (70-35) MW, de 100 mm de gruix (Habito+15/70), format per 1 placa habito i una placa de guix laminat tipus estàndard de 15 mm de gruix, caragolades directament a una estructura autoportant d'acer galvanitzat formada per canals horitzontals, sòlidament fixats a terra i al sostre i muntants verticals de 70 mm i 0,6 mm de gruix amb una modulació de 400 mm i amb disposició normal "N", muntats sobre canals al costat del parament vertical creant una cambra d'aire de 10 mm de gruix mínim. Altura màxima 4,2 m, aïllament acústic mitjançant panell semirígid de llana mineral. El preu inclou la resolució de trobades i punts singulars, però no inclou l'aïllament a col·locar entre les plaques i el parament. </t>
  </si>
  <si>
    <t>PAVIMENT  SALA INSTAL.LACIONS</t>
  </si>
  <si>
    <t>REVESTIMENT RAJOLA DE 5*20 cm</t>
  </si>
  <si>
    <t>SÒCOL LOCAL</t>
  </si>
  <si>
    <t>08.01.-</t>
  </si>
  <si>
    <t>08.02.-</t>
  </si>
  <si>
    <t>08.03.-</t>
  </si>
  <si>
    <t>08.04.-</t>
  </si>
  <si>
    <t>08.05.-</t>
  </si>
  <si>
    <t>08.06.-</t>
  </si>
  <si>
    <t>09.01.-</t>
  </si>
  <si>
    <t>09.02.-</t>
  </si>
  <si>
    <t>VIDRE LAMINAR DE SEGURETAT C/RAMÓN MAS</t>
  </si>
  <si>
    <t>09.03.-</t>
  </si>
  <si>
    <t>VIDRE LAMINAR DE SEGURETAT VIA LAIETANA</t>
  </si>
  <si>
    <t>09.04.-</t>
  </si>
  <si>
    <t>09.05.-</t>
  </si>
  <si>
    <t>10.01.-</t>
  </si>
  <si>
    <t>Aplicació manual de dues mans de pintura plàstica, acabat mat, textura llisa, diluïdes amb un 15% d'aigua o sense diluir, (rendiment: 0,1 l/m² cada mà); prèvia aplicació d'una mà d'emprimació acrílica reguladora de l'absorció, sobre parament interior de plaques de guix laminat, vertical, de més de 3 m d'altura. El preu inclou la protecció dels elements de l'entorn que puguin veure's afectats durant els treballs i la resolució de punts singulars.</t>
  </si>
  <si>
    <t>10.02.-</t>
  </si>
  <si>
    <t>PINTURA PLÀSTICA PARAMENT INTERIOR HORITZONTAL ACABAT MAT</t>
  </si>
  <si>
    <t>PINTURA PLÀSTICA PARAMENT INTERIOR VERTICAL ACABAT MAT</t>
  </si>
  <si>
    <t>10.03.-</t>
  </si>
  <si>
    <t>Aplicació manual de dues mans de pintura plàstica, color a definir, acabat mat, textura llisa, diluïdes amb un 15% d'aigua o sense diluir, (rendiment: 0,1 l/m² cada mà); prèvia aplicació d'una mà d'emprimació acrílica reguladora de l'absorció, sobre parament interior de guix projectat o plaques de guix laminat, horitzontal, a més de 3 m d'altura. El preu inclou la protecció dels elements de l'entorn que puguin veure's afectats durant els treballs i la resolució de punts singulars.</t>
  </si>
  <si>
    <t>10.04.-</t>
  </si>
  <si>
    <t>PINTURA A L'ESMALT DE PORTES DE DM  ACABAT MAT</t>
  </si>
  <si>
    <t>Aplicació manual de dues mans de pintura d'esmalt a l'aigua , color a definir, acabat mat, textura llisa,; prèvia aplicació d'una mà d'emprimació, sobre parament interior de xapa de Fe. El preu inclou la protecció dels elements de l'entorn que puguin veure's afectats durant els treballs i la resolució de punts singulars.</t>
  </si>
  <si>
    <t>11.01.-</t>
  </si>
  <si>
    <t>VÀTER SUSPÈS</t>
  </si>
  <si>
    <t>Subministrament i col.locació de vàter suspès model HygieneFlush ME de duravit Ref. 251809, inclòs tapa fixacions i tot el que es necessari per la seva col.locació.</t>
  </si>
  <si>
    <t>11.02.-</t>
  </si>
  <si>
    <t>CISTERNA ENCASTADA</t>
  </si>
  <si>
    <t>11.03.-</t>
  </si>
  <si>
    <t>Subministrament i col.locació de cisterna encastada OLI74 Plus S90 Sanitarblock PNEUMÁTICA de OLI. REF 884235,  inclosos complements i tot el que es necessari per la seva col.locació.</t>
  </si>
  <si>
    <t>11.04.-</t>
  </si>
  <si>
    <t>Subministrament i col.locació de polsador pneumàtic model BLINK acabat Gun metal, de OLI. REF 882567 1ut, inclosos complements i tot el que es necessari per la seva col.locació.</t>
  </si>
  <si>
    <t>11.05.-</t>
  </si>
  <si>
    <t>POLSADOR BLINK DE OLI</t>
  </si>
  <si>
    <t>11.06.-</t>
  </si>
  <si>
    <t>AIXETA DE PARET RENTAMANS</t>
  </si>
  <si>
    <t>CLAUS DE PAS</t>
  </si>
  <si>
    <t>BARRA ABATIBLE</t>
  </si>
  <si>
    <t>Subministrament i col.locació de barra de suport abatible vertical tub 32mm, acabat negre mat de MEDICLINICS. REF BG2800B , inclosos complements i tot el que es necessari per la seva col.locació.</t>
  </si>
  <si>
    <t>DISPENSADOR DE PAPER</t>
  </si>
  <si>
    <t>DISPENSADOR DE SABÓ</t>
  </si>
  <si>
    <t>Subministrament i col.locació dispensador tovalloles de paper en metall negre mat de MEDICLINICS.
REF DT2106B, inclosos complements i tot el que es necessari per la seva col.locació.</t>
  </si>
  <si>
    <t>Subministrament i col.locació de dispensador de sabó model LOGIC acabat negre mat de COSMIC. REF WJC226A0004036, inclosos complements i tot el que es necessari per la seva col.locació.</t>
  </si>
  <si>
    <t>PORTAROTLLES</t>
  </si>
  <si>
    <t>Subministrament i col.locació paperera pedal model NEWICON de metall negre mate (5l) de BRABANTIA
REF 8710755128943 , inclosos complements i tot el que es necessari per la seva col.locació.</t>
  </si>
  <si>
    <t>Subministrament i col.locació portarrotlles doble model START de metall negre mat de COSMIC REF WJC419A0055036, inclosos complements i tot el que es necessari per la seva col.locació.</t>
  </si>
  <si>
    <t>PAPERERA</t>
  </si>
  <si>
    <t>SIFÓ AMPOLLA  1" 1/4</t>
  </si>
  <si>
    <t>Amidaments Arquitectura  Porta Palau. Via Laietana, 54, baixos local 1-2. Barcelona</t>
  </si>
  <si>
    <t>PREU UNITARI</t>
  </si>
  <si>
    <t>Mur trava 1</t>
  </si>
  <si>
    <t>Mur trava 2</t>
  </si>
  <si>
    <t>Anivellament caviti</t>
  </si>
  <si>
    <t>Capa de formigó de neteja i anivellació de fons de fonamentació, de 10/20 cm d'espessor, de formigó HL-150/B/20, fabricat en central i abocament des de camió, en el fons de l'excavació prèviament realitzada.</t>
  </si>
  <si>
    <t>Alç.</t>
  </si>
  <si>
    <t>Ut.</t>
  </si>
  <si>
    <t>Ampl.</t>
  </si>
  <si>
    <t>Nº Plaq.</t>
  </si>
  <si>
    <t>Nº Con.</t>
  </si>
  <si>
    <t>Recr.</t>
  </si>
  <si>
    <t>Connectors Fonamentació</t>
  </si>
  <si>
    <t>Connectors Pilars</t>
  </si>
  <si>
    <t>Ml.</t>
  </si>
  <si>
    <t>Kg.</t>
  </si>
  <si>
    <t>IPE 270</t>
  </si>
  <si>
    <t>IPE 330</t>
  </si>
  <si>
    <t>HEB 140</t>
  </si>
  <si>
    <t>HEB 120</t>
  </si>
  <si>
    <t>h</t>
  </si>
  <si>
    <t>Sabata Correguda 1</t>
  </si>
  <si>
    <t>Sabata Correguda 2</t>
  </si>
  <si>
    <t>1ª Crugia - perpendiculars a carrer Palau</t>
  </si>
  <si>
    <t>2ª Crugia - perpendiculars a carrer Palau</t>
  </si>
  <si>
    <t>1ª Crugia - perpendiculars a carrer Ramón Mas</t>
  </si>
  <si>
    <t>2ª Crugia - perpendiculars a carrer Ramón Mas</t>
  </si>
  <si>
    <t>1ª Crugia - perpendiculars a Via Laietana</t>
  </si>
  <si>
    <t>2ª Crugia - perpendiculars a Via Laietana</t>
  </si>
  <si>
    <t>2ª Crugia - perpendiculars a Via Laietana (interiors)</t>
  </si>
  <si>
    <t>*MH</t>
  </si>
  <si>
    <t>*MV (dimensions màxima vertic) * MH (dimensió màxima horotzontal)</t>
  </si>
  <si>
    <t>Perimetre</t>
  </si>
  <si>
    <t>Estintolament 1</t>
  </si>
  <si>
    <t>Estintolament 2</t>
  </si>
  <si>
    <t>Ample</t>
  </si>
  <si>
    <t>Alt</t>
  </si>
  <si>
    <t>Long.</t>
  </si>
  <si>
    <t>Perforació per via humida en mur i/o forjat, de 112 mm de diàmetre, fins a una profunditat màxima de 35 cm, realitzada amb perforadora amb corona diamantada, per al pas d'instal·lacions a coberta. De planta baixa a P1ª.</t>
  </si>
  <si>
    <t>TREBALLS PER  PAS D'INSTAL.LACIONS PER CEL OBERT</t>
  </si>
  <si>
    <t>Llarg</t>
  </si>
  <si>
    <t>Subministrament i col.locació de marxapeu  obertures façana  paviment igual existent carrer de 2 cm de gruix, inclòs tot el que es necessari per la seva col.locació.</t>
  </si>
  <si>
    <t>Carrer Ramón Mas</t>
  </si>
  <si>
    <t>Carrer Palau</t>
  </si>
  <si>
    <t>Via Laieta</t>
  </si>
  <si>
    <t>Accès carrer Palau</t>
  </si>
  <si>
    <t>Rampa accès Via Laieta</t>
  </si>
  <si>
    <t>Envà office-magatzem a local</t>
  </si>
  <si>
    <t>Envà separació office-magatzem</t>
  </si>
  <si>
    <t>Envà sala màquines a oficina</t>
  </si>
  <si>
    <t>Envà separació entre WC</t>
  </si>
  <si>
    <t>Envà separació entre rentamans i  WC</t>
  </si>
  <si>
    <t>Zona expositiva local</t>
  </si>
  <si>
    <t>Envà separació entre WC i local</t>
  </si>
  <si>
    <t>Envà separació oficina a local</t>
  </si>
  <si>
    <t>Envà sala màquines a local</t>
  </si>
  <si>
    <t>unitats</t>
  </si>
  <si>
    <t>Façana Ramón Mas</t>
  </si>
  <si>
    <t>Façana Carrer Palau</t>
  </si>
  <si>
    <t>Magatzem a banys</t>
  </si>
  <si>
    <t>Banys</t>
  </si>
  <si>
    <t>EXTRADOSSAT  PLADUR 92 (15*2/62-45)</t>
  </si>
  <si>
    <t>H1 a banys</t>
  </si>
  <si>
    <t>Local</t>
  </si>
  <si>
    <t>Sala de màquines</t>
  </si>
  <si>
    <t>Despatx</t>
  </si>
  <si>
    <t>Office</t>
  </si>
  <si>
    <t>Magatzem</t>
  </si>
  <si>
    <t>Reforç pantalles a sostre</t>
  </si>
  <si>
    <t>ample</t>
  </si>
  <si>
    <t>llarg</t>
  </si>
  <si>
    <t>Reforç tabica volta per lllum linial</t>
  </si>
  <si>
    <t>Reforços parets puntuals (previsió pendent definició expositiva)</t>
  </si>
  <si>
    <t>CEL RAS VOLTA  (h=295 -338 cm)</t>
  </si>
  <si>
    <t>Accès Via Laietana</t>
  </si>
  <si>
    <t>Accès Carrer Palau</t>
  </si>
  <si>
    <t>FOSEJAT IL.LUMINACIÓ Mides : 10*10 cm</t>
  </si>
  <si>
    <t>FOSEJAT ACCÈS (OPERADOR PORTA-CORTINA D'AIRE) Mides fosejat:  Via Laietana 306*72*9 cm / Carrer Palau 306*65*9 cm</t>
  </si>
  <si>
    <t>Zona taquilles</t>
  </si>
  <si>
    <t>total</t>
  </si>
  <si>
    <t>unitas</t>
  </si>
  <si>
    <t>CEL RAS CONTINU REGISTRABLE  (h=250 cm)</t>
  </si>
  <si>
    <t xml:space="preserve">Office </t>
  </si>
  <si>
    <t>Via Laietana</t>
  </si>
  <si>
    <t>CEL RAS CONTINU (h=250 cm)</t>
  </si>
  <si>
    <t>Taquilles</t>
  </si>
  <si>
    <t>Pladur H1 Banys</t>
  </si>
  <si>
    <t>Mides registres Carrer Ramón Mas 224*30 cm</t>
  </si>
  <si>
    <t>Mides registres Via Laietana 250*20 cm</t>
  </si>
  <si>
    <t>Guia recta</t>
  </si>
  <si>
    <t>Guia corba</t>
  </si>
  <si>
    <t>Botiga Albus 5*20 cm Ref TERRACOTTA-NATURAL (PVP 58€/m2 ) No inclu la merma de material</t>
  </si>
  <si>
    <t>Banys  Albus 5*20 cm Ref TERRACOTTA-ESMALT VERMELL F (PVP 126 €/m2 )  No inclu la merma de material</t>
  </si>
  <si>
    <t>06.10.-</t>
  </si>
  <si>
    <t>07.-  REVESTIMENTS</t>
  </si>
  <si>
    <t xml:space="preserve">Subministrament i col.locació de guia encastrada silentgliss SG 5600 per anar motoritzada per cortina ona perfecta , inclòs  motor tot el que es necessari per la seva col.locació. </t>
  </si>
  <si>
    <t>Subministrament i col.locació de registre amb DM de 30 mm folrat de xapa de 2 mm de gruix per  acabar pintada a obra amb esmalt  mate color a decidir a obra, inclòs tot el que es necessari per la seva col.locació. (Veure plànol detall nº 16)</t>
  </si>
  <si>
    <t>Subministament i col.locació de sòcol de DM hidròfug  col.locat enrasat a pladur, inclòs tot el que es necessari per la seva col.locació.</t>
  </si>
  <si>
    <t>Local públic</t>
  </si>
  <si>
    <t>AMPIT BASALTINA APARADORS FAÇANES</t>
  </si>
  <si>
    <t>Subministament i col.locació d'ampit de basaltina de 2 cm de gruix a aparadors façanes, inclòs tot el que es necessari per la seva col.locació.</t>
  </si>
  <si>
    <t>via Laietana</t>
  </si>
  <si>
    <t>alt</t>
  </si>
  <si>
    <t>08.-  SERRALLERIA</t>
  </si>
  <si>
    <t>TANCAMENTS DE FAÇANA: APARADORS</t>
  </si>
  <si>
    <t>TANCAMENTS DE FAÇANA: APARADOR AMB RÈTOL</t>
  </si>
  <si>
    <t>TANCAMENT FAÇANA: ACCÈS VIA LAIETANA</t>
  </si>
  <si>
    <t>TANCAMENT FAÇANA: ACCÈS CARRER PALAU</t>
  </si>
  <si>
    <t>PORTA CORREDISSA AUTOMÀTICA</t>
  </si>
  <si>
    <t>Subministrament i col.locació  de porta automàtica corredissa GEZE SLIMDRIVE SL NT  de 70 mm d'alçada inclou motor homologat, display de control amb teclat tàctil, i 6 funcions . Contacte amb clau exterior, sensors de seguretat lateral GC339, tanca electromecànica, bateria de 24 V motoritzada  per garantitzar l'obertura en cas de falta de subministrament elèctric, inclòs vidre Stadip 55.1 i tot el que es necessari per la seva col.locació.</t>
  </si>
  <si>
    <t>Mides portes corredisses automàtiques</t>
  </si>
  <si>
    <t>PERSIANES PORTES  D'ACCES(Via Laietana/Carrer Palau)</t>
  </si>
  <si>
    <t>Carrer palau</t>
  </si>
  <si>
    <t xml:space="preserve">XAPES LATERALS OBERTURES FAÇANES </t>
  </si>
  <si>
    <t>Subministrament  i col.locació de xapes   de Fe de 5 mm   de gruix fixades amb garres a obra, inclòs tot el que es necessari per la seva col.locació.</t>
  </si>
  <si>
    <t xml:space="preserve">XAPES  SUPERIORS FIXES OBERTURES FAÇANES </t>
  </si>
  <si>
    <t>Subministre i col.locació de xapes   de Fe de 5 mm de gruix  soldada a marc perimetral de tubo de Fe de 20*20 mm fixat a cares laterals pilarx existents. Mides totals unitat:  290*50cm.</t>
  </si>
  <si>
    <t>08.07.-</t>
  </si>
  <si>
    <t>08.08.-</t>
  </si>
  <si>
    <t>08.09.-</t>
  </si>
  <si>
    <t>Pilars</t>
  </si>
  <si>
    <t>08.10.-</t>
  </si>
  <si>
    <t>VIDRE LAMINAR DE SEGURETAT  ACCÈS VIA LAIETANA</t>
  </si>
  <si>
    <t>VIDRE LAMINAR DE SEGURETAT C/ PALAU DE LA MUSICA</t>
  </si>
  <si>
    <t>10.05.-</t>
  </si>
  <si>
    <r>
      <t xml:space="preserve">Subministrament i col·locació de vidre laminar de seguretat, de </t>
    </r>
    <r>
      <rPr>
        <b/>
        <sz val="9"/>
        <color theme="0" tint="-0.499984740745262"/>
        <rFont val="Gellix Regular"/>
      </rPr>
      <t>240*310 cm</t>
    </r>
    <r>
      <rPr>
        <sz val="9"/>
        <color theme="0" tint="-0.499984740745262"/>
        <rFont val="Gellix Regular"/>
      </rPr>
      <t>, antirobatori, compost per dues llunes de 10 mm d'espessor unides mitjançant dues làmines incolores de butiral de polivinil, de 0,38 mm d'espessor cadascuna, categoria de resistència P2A,segons UNE-EN 356, fixat sobre fusteria amb sola mitjançant falques de recolzament perimetrals i laterals, segellat en fred amb silicona sintètica incolora (no acrílica), compatible amb el material suport d'acer.</t>
    </r>
  </si>
  <si>
    <r>
      <t xml:space="preserve">Subministrament i col·locació de vidre laminar de seguretat, de </t>
    </r>
    <r>
      <rPr>
        <b/>
        <sz val="9"/>
        <color theme="0" tint="-0.499984740745262"/>
        <rFont val="Gellix Regular"/>
      </rPr>
      <t>100*300 cm</t>
    </r>
    <r>
      <rPr>
        <sz val="9"/>
        <color theme="0" tint="-0.499984740745262"/>
        <rFont val="Gellix Regular"/>
      </rPr>
      <t>, antirobatori, compost per dues llunes de 10 mm d'espessor unides mitjançant dues làmines incolores de butiral de polivinil, de 0,38 mm d'espessor cadascuna, categoria de resistència P2A,segons UNE-EN 356, fixat sobre fusteria amb sola mitjançant falques de recolzament perimetrals i laterals, segellat en fred amb silicona sintètica incolora (no acrílica), compatible amb el material suport d'acer.</t>
    </r>
  </si>
  <si>
    <r>
      <t xml:space="preserve">Subministrament i col·locació de vidre laminar de seguretat, de </t>
    </r>
    <r>
      <rPr>
        <b/>
        <sz val="9"/>
        <color theme="0" tint="-0.499984740745262"/>
        <rFont val="Gellix Regular"/>
      </rPr>
      <t>220*310 cm</t>
    </r>
    <r>
      <rPr>
        <sz val="9"/>
        <color theme="0" tint="-0.499984740745262"/>
        <rFont val="Gellix Regular"/>
      </rPr>
      <t>, antirobatori, compost per dues llunes de 10 mm d'espessor unides mitjançant dues làmines incolores de butiral de polivinil, de 0,38 mm d'espessor cadascuna, categoria de resistència P2A,segons UNE-EN 356, fixat sobre fusteria amb sola mitjançant falques de recolzament perimetrals i laterals, segellat en fred amb silicona sintètica incolora (no acrílica), compatible amb el material suport d'acer.</t>
    </r>
  </si>
  <si>
    <t>VIDRE LAMINAR DE SEGURETAT  ACCÈS  CARRER PALAU</t>
  </si>
  <si>
    <t>Trasdossat paral.lel a VL</t>
  </si>
  <si>
    <t>Trasdossat perpendiculat  a VL</t>
  </si>
  <si>
    <t>Trasdossat perpendiculat  a C/ Palau</t>
  </si>
  <si>
    <t>Trasdossat paral.lel a  C/ Palau</t>
  </si>
  <si>
    <t>Tras mostrador</t>
  </si>
  <si>
    <t>Sostre local de pladur</t>
  </si>
  <si>
    <t>Fosejat entrades Via Laietana/ Carrer Palau</t>
  </si>
  <si>
    <t>Sostre magatzem</t>
  </si>
  <si>
    <t>Sostre despatx</t>
  </si>
  <si>
    <t>Sostre office</t>
  </si>
  <si>
    <t>Sostre Tras mostrador</t>
  </si>
  <si>
    <t>PINTURA A L'ESMALT  SOSTRES BANYS ACABAT MAT</t>
  </si>
  <si>
    <t>PINTURA A L'ESMALT SOBRE PARAMENTS METÀL.LICS ACABAT MAT</t>
  </si>
  <si>
    <t>Aplicació manual de dues mans de pintura d'esmalt a l'aigua , color a definir, acabat mat, textura llisa a sostre banys. El preu inclou la protecció dels elements de l'entorn que puguin veure's afectats durant els treballs i la resolució de punts singulars.</t>
  </si>
  <si>
    <t>Mides portes 1 cara : 80*255 cm</t>
  </si>
  <si>
    <t>Mides portes 2 cares: 80*255 cm</t>
  </si>
  <si>
    <t>Mides portes CGP: 65*284 cm</t>
  </si>
  <si>
    <t>Mides portes CGP: 100*284 cm</t>
  </si>
  <si>
    <t>Mides xapes verticals façanes</t>
  </si>
  <si>
    <t>Mides xapes horitzontals façana fixes</t>
  </si>
  <si>
    <t>Mides xapes horitzontals façana registrables</t>
  </si>
  <si>
    <t>Mides xapes pilars</t>
  </si>
  <si>
    <t>Tarja fixà accés Via Laietana i Carrer Palau</t>
  </si>
  <si>
    <t>12.01.-</t>
  </si>
  <si>
    <t>12.02.-</t>
  </si>
  <si>
    <t xml:space="preserve"> INODOR MINUSVÀLIDS</t>
  </si>
  <si>
    <t>Subministrament i col.locació d'inodor Model MERIDIAN (Limited mobility) de Roca Ref A34224H000/A34124H000/A801230004, inclosos complements i tot el que es necessari per la seva col.locació.</t>
  </si>
  <si>
    <t>AIXETA RENTAMANS ADAPTADA</t>
  </si>
  <si>
    <t>Frontals dels rètols B i C de llautó de 15 mm acabat polit envellit i posterior envernissat setinat i pel rètol A llautó de 8 mm massís.</t>
  </si>
  <si>
    <t>"A"   CARRER PALAU  (2300*600 mm)</t>
  </si>
  <si>
    <t>"B"   VIA LAIETANA      (2500*1000 mm)</t>
  </si>
  <si>
    <t>"C"   CARRER RAMÓN MAS     (2200*1000 mm)</t>
  </si>
  <si>
    <t>LOGOS A PORTES D'ACCÈS</t>
  </si>
  <si>
    <t>CARRER PALAU  (2200*2000 mm)</t>
  </si>
  <si>
    <t>VIA LAIETANA      (2300*2400 mm)</t>
  </si>
  <si>
    <t>DESMUNTATGE ARMARI QUADRE ELÈCTRIC</t>
  </si>
  <si>
    <t>Desmuntatge armari quadre elèctric, amb mitjans i càrrega manual sobre camió o contenidor, inclosos  accessoris i  tot el que és necessari.</t>
  </si>
  <si>
    <t>01.17.-</t>
  </si>
  <si>
    <t>BAIXANT DE FIBROCIMENT LOCAL 2</t>
  </si>
  <si>
    <t>Substitució de baixant de fibrociment existent per un de PCV amb mitjans i càrrega manual sobre camió o contenidor, inclosos  accessoris i  tot el que és necessari.</t>
  </si>
  <si>
    <t>01.22.-</t>
  </si>
  <si>
    <t>SANEJAMENT PILARS EXISTENTS</t>
  </si>
  <si>
    <t>Sanejament  i sorrejat dels pilars de totxo massís existents al local,  amb mitjans i càrrega manual sobre camió o contenidor, inclosos  accessoris i  tot el que és necessari.</t>
  </si>
  <si>
    <t>Mides pilars:  2 cares de 60 cm, 2 de 45 cm i h= 405 cm</t>
  </si>
  <si>
    <t>01.13.-</t>
  </si>
  <si>
    <t>01.14.-</t>
  </si>
  <si>
    <t>01.15.-</t>
  </si>
  <si>
    <t>01.16.-</t>
  </si>
  <si>
    <t>01.18.-</t>
  </si>
  <si>
    <t>01.19.-</t>
  </si>
  <si>
    <t>01.20.-</t>
  </si>
  <si>
    <t>01.21.-</t>
  </si>
  <si>
    <t>m</t>
  </si>
  <si>
    <t>03.10.-</t>
  </si>
  <si>
    <t>13.-  VARIS: RETOLS FAÇANA, SENYALITZACIÓ INTERIOR, NETEJA FAÇANA, ETC</t>
  </si>
  <si>
    <t>Neteja mecànica de façana de morter en estat de conservació regular, mitjançant projecció d’esprai d’aigua atomitzada  a baixa pressió fins a dissoldre la brutícia superficial. Eliminació dels detritus acumulats en les zones inferiors mitjançant doll d’aigua a baixa pressió i manualment en vols, cornises i sortints.</t>
  </si>
  <si>
    <t>NETEJA I REPARACIÓ DE FAÇANES</t>
  </si>
  <si>
    <t>Reparació d’encoixinats  i enmarcats : L’actuació comprèn repicat de la superfície deteriorada o susceptible de despreniment fins a arribar al suport base. Execució de reconstrucció  amb acabat (llis, raspat o molt fi segons cada element de façana) i reproducció de juntes imitació pedra existents o motllures. Acabat amb veladura a base de pintures minerals de base de silicats de potassi reproduint el color actual, raspat o fi segons cada element de façana.</t>
  </si>
  <si>
    <t>Subministrament i col.locació d'aixetes de pas model Line FLOW de WATER EVOLUTION, color Gun metal. REF T1.43 inclosos complements i tot el que es necessari per la seva col.locació.</t>
  </si>
  <si>
    <t>Subministrament i col.locació d'aixeta  sobre pica adaptada model Line FLOW de WATER EVOLUTION, color Gun metal. REF T1.11 inclosa vàvula i tot el que es necessari per la seva col.locació.</t>
  </si>
  <si>
    <t>Subministrament i col.locació d'aixeta de paret, model FLOW de Water Evolution Ref T1.675.21 i sensor electronic amb 110-230V  ref T1.18EE, color Gun metal, inclosa vàlvula i tot el que es necessari per la seva col.locació.</t>
  </si>
  <si>
    <t>PICA OFFICE</t>
  </si>
  <si>
    <t>Subministrament i col.locació sifó model FLOW de WATER EVOLUTION  acabat Gun metal REF SIF1,  inclosos complements i tot el que es necessari per la seva col.locació.</t>
  </si>
  <si>
    <t>Subministrament i col.locació de pica d'acer  inoxidable encastada sota marbre model ANDANO 400-U de Blanco 44x44x19 cm, inclòs tot el que es necessari per la seva col.locació.</t>
  </si>
  <si>
    <t>Subministrament i col.locació d'aixeta monomando model Linus-S, acabat acer inoxicable raspallat, de
Blanco inclòs tot el que es necessari per la seva col.locació.</t>
  </si>
  <si>
    <t>AIXETA OFFICE</t>
  </si>
  <si>
    <t>PIQUES MARBRE BANYS</t>
  </si>
  <si>
    <t>PICA DB.01a  (116*50*18 cm)</t>
  </si>
  <si>
    <t>PICA DB.01b  (136*50*18 cm)</t>
  </si>
  <si>
    <t>PICA DB.02  (80*50*15cm)</t>
  </si>
  <si>
    <t>MARBRE OFFICE</t>
  </si>
  <si>
    <t>Subministrament i col.locació de sobre de marbre blanc macael de 2 cm cantell frontal 5 cm  ingletad acabat a pomassat amb perforacions, fixacions  i tot el que es necessari per la seva col.locació.</t>
  </si>
  <si>
    <t>Mides marbre</t>
  </si>
  <si>
    <t>Subministrament i col.locació de piques de marbre blanc macael acabat apomassat ingletades segons plànol de detall amb perforacions, fixacions  i tot el que es necessari per la seva col.locació ( tenir en compte possar una base de DM hidrofug).</t>
  </si>
  <si>
    <r>
      <t xml:space="preserve">Subministrament i col·locació de vidre laminar de seguretat, de </t>
    </r>
    <r>
      <rPr>
        <b/>
        <sz val="9"/>
        <color theme="0" tint="-0.499984740745262"/>
        <rFont val="Gellix Regular"/>
      </rPr>
      <t>100 x 330 cm</t>
    </r>
    <r>
      <rPr>
        <sz val="9"/>
        <color theme="0" tint="-0.499984740745262"/>
        <rFont val="Gellix Regular"/>
      </rPr>
      <t>, antirobatori, compost per dues llunes de 10 mm d'espessor unides mitjançant dues làmines incolores de butiral de polivinil, de 0,38 mm d'espessor cadascuna, categoria de resistència P2A,segons UNE-EN 356, fixat sobre fusteria amb sola mitjançant falques de recolzament perimetrals i laterals, segellat en fred amb silicona sintètica incolora (no acrílica), compatible amb el material suport d'acer.</t>
    </r>
  </si>
  <si>
    <t>Subministre i col.locació de pletines de llautó previa aplicació del Pandomo marcant les juntes  segons plànol de paviments de 12*5 mm.</t>
  </si>
  <si>
    <t>08.12.-</t>
  </si>
  <si>
    <t>PLETINES DE LLAUTÓ AL  VOLTANT DELS PILARS</t>
  </si>
  <si>
    <t>Subministre i col.locació de pletines de llautó previa aplicació del Pandomo en marcant els pilars segons  plànol de paviments de 20*12 mm.</t>
  </si>
  <si>
    <t>Via Laietana (obertures 3,97*2,36 + 2ut de 3,56*2,26 cm)</t>
  </si>
  <si>
    <t>Ramon Mas (obertures 3,97*2,36 + 6ut de 3,56*2,25 cm)</t>
  </si>
  <si>
    <t>Palau  (obertures 3,97*2,36 + 2ut de 3,56*2,26 cm)</t>
  </si>
  <si>
    <t>PLA DE SEGURETAT I SALUT</t>
  </si>
  <si>
    <t>Redacció i tramitació del Pla de Seguretat i Salut de l'obra.</t>
  </si>
  <si>
    <t>Implantació de mesures   de Seguretat i Salut de l'obra segons el pla aprovat.</t>
  </si>
  <si>
    <t>13.01.- SEGURETAT I SALUT</t>
  </si>
  <si>
    <t>TOTAL</t>
  </si>
  <si>
    <r>
      <t xml:space="preserve">Fals sostre continu suspès amb un sistema lliscat fonoabdsorbent , corbat, situat a una altura menor de 4 m,  FADE </t>
    </r>
    <r>
      <rPr>
        <sz val="8"/>
        <color theme="0" tint="-0.499984740745262"/>
        <rFont val="Gellix Regular"/>
      </rPr>
      <t>TM</t>
    </r>
    <r>
      <rPr>
        <sz val="9"/>
        <color theme="0" tint="-0.499984740745262"/>
        <rFont val="Gellix Regular"/>
      </rPr>
      <t xml:space="preserve"> ONE de 40 mm de Ecophon col.locat amb perfil suspès i fixació mecànica inclosos accessoris de muntatge i tot el que es necessari per la seva col.locació.</t>
    </r>
  </si>
  <si>
    <r>
      <t xml:space="preserve">Fals sostre continu suspès amb un sistema lliscat fonoabdsorbent , corbat, situat a una altura menor de 4 m,  FADE </t>
    </r>
    <r>
      <rPr>
        <sz val="8"/>
        <color theme="0" tint="-0.499984740745262"/>
        <rFont val="Gellix Regular"/>
      </rPr>
      <t>TM</t>
    </r>
    <r>
      <rPr>
        <sz val="9"/>
        <color theme="0" tint="-0.499984740745262"/>
        <rFont val="Gellix Regular"/>
      </rPr>
      <t xml:space="preserve">  ONE de 40 mm de Ecophon col.locat amb perfil suspès i fixació mecànica inclosos accessoris de muntatge i tot el que es necessari per la seva col.locació.</t>
    </r>
  </si>
  <si>
    <t>Sostre acústic compost per perfilería semi-oculta T24 Ecophon Connect color blanc NCS S 0500-N i placa desmuntable ECOPHON MÀSTER RIGID Dp 1200x600mm i 20mm de gruix, fabricada amb llana de vidre contenint un alt percentatge de material reciclat Post Consumer. Les plaques compten amb una capa de reforç que dona major resistència i la superfície vista està tractada amb un revestiment AKUTEX FT color White Frost (NCS S 0500-N) amb una reflectància lumínica del 85%, que permet la seva neteja en humit. La part posterior està coberta amb un tissú de fibra de vidre i els cants estan pintats. Està assajat segons ISO 16000 de determinació de VOC, complint els requisits de la Classe A+ segons Décret no 2011-321 francès i disposa de certificat Eurofins Indoor Air Comfort® Gold. Aquest producte compta amb certificació Cradle to Cradle® nivell Bronze (versió 4.0). Les plaques s'instal·laran d'acord amb el diagrama d'instal·lació M318EB, que recomana Ecophon, a causa del seu format i sistema de fixació. El sistema garanteix una absorció acústica classe A (αw 0,90 amb O.d.s. de 200mm) segons norma EN ISO 11654. Compta amb classificació 3A de resistència a impacte mecànic d'acord amb EN 13964 Annex D. Está classificat com A2-s1,d0 segons norma EN 13501-1 de reacció a foc. Aquest producte compta amb certificat C2C Certified Material Health Certificate™ nivell Silver (version 4.0).  És totalment reciclable.</t>
  </si>
  <si>
    <r>
      <t xml:space="preserve">Logos aplicats a les portes automàtiques, mitjançant plantilles+ pintura  color a definir. </t>
    </r>
    <r>
      <rPr>
        <i/>
        <sz val="9"/>
        <color theme="0" tint="-0.499984740745262"/>
        <rFont val="Gellix Regular"/>
      </rPr>
      <t>Essapunt, SA</t>
    </r>
    <r>
      <rPr>
        <sz val="9"/>
        <color theme="0" tint="-0.499984740745262"/>
        <rFont val="Gellix Regular"/>
      </rPr>
      <t xml:space="preserve"> </t>
    </r>
  </si>
  <si>
    <r>
      <t xml:space="preserve">Subministrament i col.locació de rètol: Plafó metàl.lic d'alumini de 2 mm de gruix, acabat lacat satinat, color a definir, de 100 mm de profunditat, per ubicar la il.luminació de leds a decidir 6000/3500 lumens, amb gràfica calada en el frontal i amb la trasera de metracrilat transparent o gel de 10 mm.        </t>
    </r>
    <r>
      <rPr>
        <i/>
        <sz val="9"/>
        <color theme="0" tint="-0.499984740745262"/>
        <rFont val="Gellix Regular"/>
      </rPr>
      <t xml:space="preserve">Essapunt, SA </t>
    </r>
  </si>
  <si>
    <r>
      <t>Subministrament  i col.locació de persiana enrotllable de varilla conxa RAL 7022, amb Motor central JAM C2 s/bloqueig, quadre de maniobra CR81, Polsador PL-2 connectat a mostrador, selector de clau de superfície, emisor comandament a distància, inclòs tot el que es necessari per la seva col.locació.</t>
    </r>
    <r>
      <rPr>
        <i/>
        <sz val="9"/>
        <color theme="0" tint="-0.499984740745262"/>
        <rFont val="Gellix Regular"/>
      </rPr>
      <t xml:space="preserve"> (Puertas JA Mansergas SA).</t>
    </r>
  </si>
  <si>
    <t>11.07.-</t>
  </si>
  <si>
    <t>Aplicació de pintura a pistola  amb dues mans de pintura d'esmalt , color a definir, acabat mat, textura llisa, prèvia aplicació d'una mà d'emprimació. El preu inclou la protecció dels elements de l'entorn que puguin veure's afectats durant els treballs i la resolució de punts singulars.</t>
  </si>
  <si>
    <t>PINTURA  PERSINAES DE CONCHA</t>
  </si>
  <si>
    <t>Ancoratge químic estructural per a perfils d'acer amb placa d'encoratge, sistema SAFEset "HILTI", format per una perforació de 18 mm de diàmetre i 100 mm de profunditat, realitzada mitjançant trepant amb martell percussor i broca, reomplert de las dues terceres parts de la perforació amb resines de metacrilat d'uretà, model HILTI HIT-HY 170 330/2-EU, aplicada mitjançant injecció i posterior inserció, mitjançant un lleu moviment de rotació, d'element de fixació compost per vareta roscada d'acer galvanitzat, de 16 mm de diàmetre i 150 mm de longitud.</t>
  </si>
  <si>
    <t>Ancoratge estructural per a connectar pilar existent de maó massís amb recrescut de pilar, format per una perforació de 14 mm de diàmetre i 100 mm de profunditat al pilar existent, realitzada mitjançant trepant amb martell percussor i broca, reomplert de las dues terceres parts de la perforació amb resines epoxifiques, aplicada mitjançant injecció i posterior inserció, mitjançant un lleu moviment de rotació, d'element de fixació compost per barra d'acer, de 10 mm de diàmetre i 150 mm de longitud. Les barres d'acer col·locades entre entre les juntes del nou recrescut del pilar, assegurant la correcta transmició de càrregues.</t>
  </si>
  <si>
    <t>Recrescut de dues cares del pilar de fàbrica existent amb recrescut de fàbrica de 1/2 peu x 2 peu, de maó ceràmic tipus totxo massis, color vermell, 28x12,5x10 cm, amb junts horitzontals i verticals de 10 mm d'espessor, rebuda amb morter de ciment industrial, color gris, M-5, subministrat a granel.</t>
  </si>
  <si>
    <r>
      <rPr>
        <b/>
        <sz val="9"/>
        <color theme="0" tint="-0.499984740745262"/>
        <rFont val="Gellix Regular"/>
      </rPr>
      <t xml:space="preserve">PREVISIÓ: </t>
    </r>
    <r>
      <rPr>
        <sz val="9"/>
        <color theme="0" tint="-0.499984740745262"/>
        <rFont val="Gellix Regular"/>
      </rPr>
      <t>Valorar preu ml de reforç de biguetes metàl.liques existents amb  "T" 70.8, si es necessari es valorarà  un cop revisades les bigues existents.</t>
    </r>
  </si>
  <si>
    <t xml:space="preserve">Treballs d'adequació de les biguetes existents.
Inclou:
- Raspallat amb raspall de pues d'acer, per al sanejat de l'acer, per a procedir posteriorment al reforç, eliminant la brutícia superficial, la rovelli i tota substància que pugui disminuir l'adherència entre perfils, i càrrega manual de les restes generades sobre camió o contenidor. - Neteja amb dissolvent de tricloroetilè, per a olis, grasses i resines. valorar </t>
  </si>
  <si>
    <t>Fals sostre continu suspès, llis, situat a una altura menor de 4 m, amb nivell de qualitat de l'acabat Q2. Sistema T-45/400 / 2x12,5 "PLADUR" (12,5+12,5+18,3), constituït per: -estructura metàl·lica d'acer galvanitzat de perfils primaris T-45, de 45 mm d'amplada i 0,6 mm de gruix amb una modulació de 400 mm i suspesos del forjat o element suport de formigó amb forquilles de penjant T-45 i varetes cada 900 mm; 
-	 dues capes de plaques de guix laminat H1 / UNE-EN 520 - 1200 / 3000 / 12,5 / amb les vores longitudinals afinades, amb baixa absorció superficial d'aigua H1 "PLADUR", Euroclasse A2-s1, d0 de reacció al foc, segons UNE-EN 13501-1. Inclús banda estanca autoadhesiva "PLADUR", canals Clip "PLADUR", fixacions per a l'ancoratge dels perfils, cargols per a la fixació de les plaques, pasta d'assecatge en pols JN "PLADUR", cinta microperforada de paper "PLADUR" i accessoris de muntatge.</t>
  </si>
  <si>
    <t>REGISTRE CORTINER PER SCREENS*</t>
  </si>
  <si>
    <t xml:space="preserve">  Subministrament i col·locació en parament de plaques de guix laminat, vertical, de fins 3 m d'alçada com a màxim. Col·locat en capa fina i mitjançant doble encolat amb adhesiu cimentós millorat, C2 TE, segons UNE-EN 12004, amb lliscament reduït i temps obert ampliat. REJUNTAT: amb morter de junts cimentós millorat, amb absorció d'aigua reduïda i resistència elevada a l'abrasió tipus CG 2 W A, color igual rajola, en junts de 1 mm d'espessor. Inclou revestiment de portes d'accés a banys, despatx, office i magatzem, i mobles mostrador.</t>
  </si>
  <si>
    <t>Subministrament  i col.locació de xapes   de Fe de 3 mm   de gruix fixades amb garres a obra, inclòs tot el que es necessari per la seva col.locació. Conjunt amb xapes regustres screens partida 6.09</t>
  </si>
  <si>
    <r>
      <t>RETÒLS   FAÇANA (</t>
    </r>
    <r>
      <rPr>
        <i/>
        <sz val="9"/>
        <color theme="0" tint="-0.499984740745262"/>
        <rFont val="Gellix Regular"/>
      </rPr>
      <t>Essapunt SA</t>
    </r>
    <r>
      <rPr>
        <sz val="9"/>
        <color theme="0" tint="-0.499984740745262"/>
        <rFont val="Gellix Regular"/>
      </rPr>
      <t>)</t>
    </r>
  </si>
  <si>
    <t>09.-  VIDRERIA</t>
  </si>
  <si>
    <t>10.-  PINTURA</t>
  </si>
  <si>
    <t>10.06.-</t>
  </si>
  <si>
    <t>10.07.-</t>
  </si>
  <si>
    <t>11.-  SANITARIS</t>
  </si>
  <si>
    <t>11.08.-</t>
  </si>
  <si>
    <t>11.09.-</t>
  </si>
  <si>
    <t>11.10.-</t>
  </si>
  <si>
    <t>11.12.-</t>
  </si>
  <si>
    <t>11.13.-</t>
  </si>
  <si>
    <t>11.14.-</t>
  </si>
  <si>
    <t>11.15.-</t>
  </si>
  <si>
    <t>11.16.-</t>
  </si>
  <si>
    <t>12.-  PIQUES  I MARBRE OFFICE  MACAEL</t>
  </si>
  <si>
    <t xml:space="preserve"> TOTAL</t>
  </si>
  <si>
    <t>RÈTOLS DE LLAUTÓ INTERIOR LOCAL</t>
  </si>
  <si>
    <r>
      <t xml:space="preserve">Lletres de llautó massisses, amb xapa de 8mm, que aniran a les parets, pilars i paviment del local. </t>
    </r>
    <r>
      <rPr>
        <i/>
        <sz val="9"/>
        <color theme="0" tint="-0.499984740745262"/>
        <rFont val="Gellix Regular"/>
      </rPr>
      <t>Essapunt, SA</t>
    </r>
    <r>
      <rPr>
        <sz val="9"/>
        <color theme="0" tint="-0.499984740745262"/>
        <rFont val="Gellix Regular"/>
      </rPr>
      <t xml:space="preserve"> </t>
    </r>
  </si>
  <si>
    <t>Tiquets</t>
  </si>
  <si>
    <t>Arquitectura i història</t>
  </si>
  <si>
    <t>Temporada 2024-2025</t>
  </si>
  <si>
    <t>Espai coral</t>
  </si>
  <si>
    <t>Palau vincles</t>
  </si>
  <si>
    <t xml:space="preserve"> </t>
  </si>
  <si>
    <r>
      <rPr>
        <b/>
        <sz val="8"/>
        <color theme="0" tint="-0.499984740745262"/>
        <rFont val="Gellix Regular"/>
      </rPr>
      <t xml:space="preserve">Lletres a paret 15 cm </t>
    </r>
    <r>
      <rPr>
        <sz val="8"/>
        <color theme="0" tint="-0.499984740745262"/>
        <rFont val="Gellix Regular"/>
      </rPr>
      <t>d'alçada ( la majúscula)  tipus lletra "Platin" :</t>
    </r>
  </si>
  <si>
    <r>
      <rPr>
        <b/>
        <sz val="8"/>
        <color theme="0" tint="-0.499984740745262"/>
        <rFont val="Gellix Regular"/>
      </rPr>
      <t xml:space="preserve">Lletres a paret 15 cm </t>
    </r>
    <r>
      <rPr>
        <sz val="8"/>
        <color theme="0" tint="-0.499984740745262"/>
        <rFont val="Gellix Regular"/>
      </rPr>
      <t>d'alçada  (la majúscula)   tipus lletra "Platin" :</t>
    </r>
  </si>
  <si>
    <r>
      <rPr>
        <b/>
        <sz val="8"/>
        <color theme="0" tint="-0.499984740745262"/>
        <rFont val="Gellix Regular"/>
      </rPr>
      <t xml:space="preserve">Lletres a pilars 6 cm </t>
    </r>
    <r>
      <rPr>
        <sz val="8"/>
        <color theme="0" tint="-0.499984740745262"/>
        <rFont val="Gellix Regular"/>
      </rPr>
      <t xml:space="preserve">d'alçada :  </t>
    </r>
  </si>
  <si>
    <t>Orfeó Català</t>
  </si>
  <si>
    <t>Subministrament i col.locació d'aparadors (Laietana/Ramón Mas/Palau) amb estructura  interior de Fe de 62*25 mm empotrada a obra; junquet fixè i registrable amb tub 30*20 mmi pletines de Fe calibrades 40*4 mm per esmaltada al foc, inclòs tot el que es necessari per la seva col.locació. (Veure plànol nº 16)</t>
  </si>
  <si>
    <t>Subministrament i col.locació d'aparador amb rètol (Ramón Mas) amb estructura  interior de Fe de 62*25 mm empotrada a obra; junquet fixè i registrable amb tub 30*20 mmi pletines de Fe calibrades 40*4 mm per esmaltada al foc, reixa especial d'extracció d'aire amb platina calibrada de Fe de 20*3 mm i tapa registrable screen amc L de 60*60*2 mm de xapa de Fe , inclòs marc superior rètol i tot el que es necessari per la seva col.locació. (Veure plànol nº 17)</t>
  </si>
  <si>
    <t>Subministrament i col.locació de tarja fixà a porta d'accès Via Laietana amb estructura  interior de Fe de 62*25 mm empotrada a obra; junquet fixè i registrable amb tub 30*20 mmi pletines de Fe calibrades 40*4 mm, reixa d'aportació d'aire-registre de persiana de platina calibrada de 20*3 mm fixada a tub estructural de 80*40*3 mm, tub estructural de 100*30*3 mm  per fixaroperador porta automàtica per esmaltada al foc , inclòs marc superior rètol i tot el que es necessari per la seva col.locació. (Veure plànol nº 19)</t>
  </si>
  <si>
    <t>Subministrament i col.locació de tarja fixà a porta d'accès Via Laietana amb estructura  interior de Fe de 62*25 mm empotrada a obra; junquet fixè i registrable amb tub 30*20 mmi pletines de Fe calibrades 40*4 mm, reixa de persiana de platina calibrada de 20*3 mm fixada a tub estructural de 80*40*3 mm, tub estructural de 100*30*3 mm  per fixar operador porta automàtica per esmaltada al foc , inclòs marc superior rètol  tot el que es necessari per la seva col.locació. (Veure plànol nº 21)</t>
  </si>
  <si>
    <t>Sostre acústic compost per perfilería vesteixi T24 Ecophon Connect color blanc i placa desmuntable resistent a impacte ECOPHON SUPER G A  1200x600mm i 20mm de gruix, fabricada amb llana de vidre contenint un alt % de material reciclat Post Consumer. La superfície vista té un revestiment SUPER G color White 085 (NCS S 1002-I) amb una reflectància lumínica del 78%, que permet la seva neteja en humit. La part posterior està coberta amb un tissú de fibra de vidre i els cants sense tractar. Està assajat segons ISO 16000 de determinació de VOC, complint els requisits de la Classe A+ segons Décret no 2011-321 francès i disposa de certificat Eurofins Indoor Air Comfort® Gold. Les plaques s'instal·laran d'acord amb el diagrama d'instal·lació M199, que recomana Ecophon, a causa del seu format i sistema de fixació. El sistema garanteix una absorció acústica classe A (αw 1,00 amb O.d.s. de 200mm) segons norma EN ISO 11654. Compta amb classificació 3A de resistència a impacte mecànic d'acord amb EN 13964 Annex D. Está classificat com A2-s1,d0 segons norma EN 13501-1 de reacció a foc. La solució posseeix una EPD verificada per tercers per a aquest producte específic (no per família), declarant les emissions craddle-*to-*gate, el % de material reciclat i contieniendo &gt;90% de dades específiques. És totalment reciclable.Inclús perfils angulars, fixacions per a l'ancoratge dels perfils i accessoris de muntatge.</t>
  </si>
  <si>
    <t>Subministrament i col.locació de paviment de gres porcellanic format gran a sala instl.lacions color similar al Pandomo, inclòs tot el que es necessari per la seva col.locació. (PVP paviment 45 €/m2)</t>
  </si>
  <si>
    <t>PINTURA AL FOC DE  TANCAMENTS DE FAÇANA</t>
  </si>
  <si>
    <t>Aplicació  pintura al foc  , color a definir, acabat mat, textura llisa sobre perfils de Fe, inclòs tot el que es necessari per la seva aplicació. Inclou protecció dels marcs per portar i col.locar a l'obra per evitar el detoriament.</t>
  </si>
  <si>
    <t>12.01.01.-</t>
  </si>
  <si>
    <t>12.01.02.-</t>
  </si>
  <si>
    <t>11.01.-  PIQUES  I  MARBRE OFFICE  MACAEL</t>
  </si>
  <si>
    <t>11.01.01.-</t>
  </si>
  <si>
    <t>11.01.02.-</t>
  </si>
  <si>
    <t>12..-  VARIS: RETOLS FAÇANA, SENYALITZACIÓ INTERIOR, NETEJA FAÇANA, ETC</t>
  </si>
  <si>
    <t>12.03.-</t>
  </si>
  <si>
    <t>12.04.-</t>
  </si>
  <si>
    <t>12.01.-  PLA DE  SEGURETAT  I  SALUT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</si>
</sst>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_-* #,##0.00\ [$€-C0A]_-;\-* #,##0.00\ [$€-C0A]_-;_-* &quot;-&quot;??\ [$€-C0A]_-;_-@_-"/>
    <numFmt numFmtId="166" formatCode="#,##0.00\ &quot;€&quot;"/>
  </numFmts>
  <fonts count="74">
    <font>
      <sz val="12"/>
      <color theme="1"/>
      <name val="Calibri"/>
      <family val="2"/>
      <scheme val="minor"/>
    </font>
    <font>
      <sz val="12"/>
      <color theme="1"/>
      <name val="Calibri"/>
      <family val="2"/>
      <scheme val="minor"/>
    </font>
    <font>
      <sz val="8"/>
      <name val="Calibri"/>
      <family val="2"/>
      <scheme val="minor"/>
    </font>
    <font>
      <u/>
      <sz val="12"/>
      <color theme="10"/>
      <name val="Calibri"/>
      <family val="2"/>
      <scheme val="minor"/>
    </font>
    <font>
      <u/>
      <sz val="12"/>
      <color theme="11"/>
      <name val="Calibri"/>
      <family val="2"/>
      <scheme val="minor"/>
    </font>
    <font>
      <sz val="9"/>
      <color theme="1"/>
      <name val="Helvetica"/>
      <family val="2"/>
    </font>
    <font>
      <b/>
      <sz val="14"/>
      <color theme="1"/>
      <name val="Calibri"/>
      <family val="2"/>
      <scheme val="minor"/>
    </font>
    <font>
      <b/>
      <sz val="12"/>
      <color theme="1"/>
      <name val="Calibri"/>
      <family val="2"/>
      <scheme val="minor"/>
    </font>
    <font>
      <b/>
      <sz val="11"/>
      <color theme="1" tint="0.249977111117893"/>
      <name val="Arial"/>
      <family val="2"/>
    </font>
    <font>
      <b/>
      <sz val="12"/>
      <color theme="1"/>
      <name val="Helvetica"/>
      <family val="2"/>
    </font>
    <font>
      <b/>
      <sz val="12"/>
      <name val="Helvetica"/>
      <family val="2"/>
    </font>
    <font>
      <b/>
      <sz val="8"/>
      <color rgb="FFFF6600"/>
      <name val="Helvetica"/>
      <family val="2"/>
    </font>
    <font>
      <b/>
      <sz val="8"/>
      <color theme="7" tint="-0.249977111117893"/>
      <name val="Helvetica"/>
      <family val="2"/>
    </font>
    <font>
      <b/>
      <sz val="10"/>
      <color rgb="FF3366FF"/>
      <name val="Helvetica"/>
      <family val="2"/>
    </font>
    <font>
      <b/>
      <sz val="10"/>
      <color rgb="FFFF6600"/>
      <name val="Helvetica"/>
      <family val="2"/>
    </font>
    <font>
      <b/>
      <sz val="10"/>
      <color theme="7" tint="-0.249977111117893"/>
      <name val="Helvetica"/>
      <family val="2"/>
    </font>
    <font>
      <b/>
      <sz val="16"/>
      <color theme="1"/>
      <name val="Helvetica"/>
      <family val="2"/>
    </font>
    <font>
      <sz val="9"/>
      <color theme="1"/>
      <name val="Calibri"/>
      <family val="2"/>
      <scheme val="minor"/>
    </font>
    <font>
      <b/>
      <sz val="10"/>
      <color theme="1"/>
      <name val="Calibri"/>
      <family val="2"/>
      <scheme val="minor"/>
    </font>
    <font>
      <sz val="8.5"/>
      <color rgb="FF000000"/>
      <name val="Gellix Regular"/>
    </font>
    <font>
      <sz val="26.5"/>
      <color rgb="FF9DB6A8"/>
      <name val="Gellix Bold"/>
    </font>
    <font>
      <sz val="25"/>
      <color rgb="FF9DB6A8"/>
      <name val="Gellix Bold"/>
    </font>
    <font>
      <sz val="16"/>
      <color rgb="FF9DB6A8"/>
      <name val="Gellix Bold"/>
      <charset val="238"/>
    </font>
    <font>
      <b/>
      <sz val="10"/>
      <color rgb="FF595959"/>
      <name val="Gellix Regular"/>
      <charset val="238"/>
    </font>
    <font>
      <b/>
      <sz val="9"/>
      <color theme="1" tint="0.34998626667073579"/>
      <name val="Gellix Regular"/>
      <charset val="238"/>
    </font>
    <font>
      <b/>
      <sz val="10"/>
      <color theme="1" tint="0.34998626667073579"/>
      <name val="Gellix Regular"/>
      <charset val="238"/>
    </font>
    <font>
      <sz val="12"/>
      <color theme="1"/>
      <name val="Gellix Regular"/>
      <charset val="238"/>
    </font>
    <font>
      <sz val="9"/>
      <color theme="1" tint="0.34998626667073579"/>
      <name val="Gellix Regular"/>
      <charset val="238"/>
    </font>
    <font>
      <b/>
      <sz val="9"/>
      <color theme="1" tint="0.249977111117893"/>
      <name val="Gellix Regular"/>
      <charset val="238"/>
    </font>
    <font>
      <b/>
      <sz val="10"/>
      <color theme="1" tint="0.249977111117893"/>
      <name val="Gellix Regular"/>
      <charset val="238"/>
    </font>
    <font>
      <sz val="10"/>
      <color theme="1"/>
      <name val="Calibri"/>
      <family val="2"/>
      <scheme val="minor"/>
    </font>
    <font>
      <sz val="10"/>
      <color theme="1"/>
      <name val="Gellix Regular"/>
      <charset val="238"/>
    </font>
    <font>
      <sz val="14"/>
      <color rgb="FF9DB6A8"/>
      <name val="Gellix Bold"/>
    </font>
    <font>
      <sz val="9"/>
      <color theme="0" tint="-0.499984740745262"/>
      <name val="Gellix Regular"/>
    </font>
    <font>
      <sz val="10"/>
      <color theme="0" tint="-0.499984740745262"/>
      <name val="Gellix Regular"/>
    </font>
    <font>
      <sz val="12"/>
      <color theme="0" tint="-0.499984740745262"/>
      <name val="Gellix Regular"/>
      <charset val="238"/>
    </font>
    <font>
      <sz val="12"/>
      <color theme="0" tint="-0.499984740745262"/>
      <name val="Calibri"/>
      <family val="2"/>
      <scheme val="minor"/>
    </font>
    <font>
      <b/>
      <sz val="9"/>
      <color theme="0" tint="-0.499984740745262"/>
      <name val="Gellix Regular"/>
      <charset val="238"/>
    </font>
    <font>
      <sz val="9"/>
      <color theme="0" tint="-0.499984740745262"/>
      <name val="Gellix Regular"/>
      <charset val="238"/>
    </font>
    <font>
      <sz val="10"/>
      <color theme="0" tint="-0.499984740745262"/>
      <name val="Gellix Regular"/>
      <charset val="238"/>
    </font>
    <font>
      <sz val="10"/>
      <color theme="0" tint="-0.499984740745262"/>
      <name val="Calibri"/>
      <family val="2"/>
      <scheme val="minor"/>
    </font>
    <font>
      <sz val="9"/>
      <color theme="0" tint="-0.499984740745262"/>
      <name val="Helvetica"/>
      <family val="2"/>
    </font>
    <font>
      <b/>
      <sz val="9"/>
      <color theme="0" tint="-0.499984740745262"/>
      <name val="Gellix Regular"/>
    </font>
    <font>
      <sz val="20"/>
      <color theme="0" tint="-0.499984740745262"/>
      <name val="Gellix Regular"/>
    </font>
    <font>
      <b/>
      <sz val="12"/>
      <color theme="0" tint="-0.499984740745262"/>
      <name val="Calibri"/>
      <family val="2"/>
      <scheme val="minor"/>
    </font>
    <font>
      <sz val="7"/>
      <color theme="0" tint="-0.499984740745262"/>
      <name val="Gellix Regular"/>
    </font>
    <font>
      <sz val="9"/>
      <color rgb="FF808080"/>
      <name val="Gellix Regular"/>
    </font>
    <font>
      <sz val="8"/>
      <color theme="0" tint="-0.499984740745262"/>
      <name val="Gellix Regular"/>
    </font>
    <font>
      <sz val="9"/>
      <color theme="1" tint="0.499984740745262"/>
      <name val="Gellix Regular"/>
    </font>
    <font>
      <sz val="10"/>
      <color theme="1" tint="0.499984740745262"/>
      <name val="Gellix Regular"/>
    </font>
    <font>
      <sz val="9"/>
      <color rgb="FF0070C0"/>
      <name val="Gellix Regular"/>
    </font>
    <font>
      <sz val="10"/>
      <color rgb="FF0070C0"/>
      <name val="Gellix Regular"/>
    </font>
    <font>
      <sz val="11"/>
      <color theme="0" tint="-0.499984740745262"/>
      <name val="Gellix Regular"/>
    </font>
    <font>
      <sz val="12"/>
      <color rgb="FF808080"/>
      <name val="Gellix Regular"/>
      <charset val="238"/>
    </font>
    <font>
      <sz val="12"/>
      <color theme="1" tint="0.34998626667073579"/>
      <name val="Calibri"/>
      <family val="2"/>
      <scheme val="minor"/>
    </font>
    <font>
      <b/>
      <sz val="10"/>
      <color theme="1" tint="0.34998626667073579"/>
      <name val="Gellix Regular"/>
    </font>
    <font>
      <b/>
      <sz val="14"/>
      <color theme="1" tint="0.34998626667073579"/>
      <name val="Calibri"/>
      <family val="2"/>
      <scheme val="minor"/>
    </font>
    <font>
      <b/>
      <sz val="14"/>
      <color theme="1"/>
      <name val="Gellix Regular"/>
    </font>
    <font>
      <b/>
      <sz val="12"/>
      <color theme="1" tint="0.34998626667073579"/>
      <name val="Gellix Regular"/>
    </font>
    <font>
      <sz val="12"/>
      <color rgb="FF9DB6A8"/>
      <name val="Gellix Bold"/>
    </font>
    <font>
      <i/>
      <sz val="9"/>
      <color theme="0" tint="-0.499984740745262"/>
      <name val="Gellix Regular"/>
    </font>
    <font>
      <sz val="12"/>
      <color theme="1" tint="0.34998626667073579"/>
      <name val="Gellix Regular"/>
    </font>
    <font>
      <b/>
      <sz val="8"/>
      <color theme="0" tint="-0.499984740745262"/>
      <name val="Gellix Regular"/>
    </font>
    <font>
      <sz val="10"/>
      <color theme="1" tint="0.34998626667073579"/>
      <name val="Gellix Regular"/>
      <charset val="238"/>
    </font>
    <font>
      <sz val="10"/>
      <color theme="1" tint="0.249977111117893"/>
      <name val="Gellix Regular"/>
      <charset val="238"/>
    </font>
    <font>
      <sz val="9"/>
      <color theme="1" tint="0.34998626667073579"/>
      <name val="Gellix Regular"/>
    </font>
    <font>
      <sz val="11"/>
      <color theme="1" tint="0.34998626667073579"/>
      <name val="Gellix Regular"/>
      <charset val="238"/>
    </font>
    <font>
      <sz val="10"/>
      <color rgb="FF808080"/>
      <name val="Gellix Regular"/>
    </font>
    <font>
      <sz val="10"/>
      <color rgb="FF595959"/>
      <name val="Gellix Regular"/>
    </font>
    <font>
      <sz val="9"/>
      <color theme="1" tint="0.249977111117893"/>
      <name val="Gellix Regular"/>
    </font>
    <font>
      <sz val="10"/>
      <color theme="1" tint="0.249977111117893"/>
      <name val="Gellix Regular"/>
    </font>
    <font>
      <sz val="10"/>
      <color theme="1"/>
      <name val="Gellix Regular"/>
    </font>
    <font>
      <sz val="11"/>
      <color theme="1" tint="0.34998626667073579"/>
      <name val="Gellix Regular"/>
    </font>
    <font>
      <sz val="12"/>
      <color theme="1"/>
      <name val="Gellix Regular"/>
    </font>
  </fonts>
  <fills count="7">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4" tint="0.59999389629810485"/>
        <bgColor indexed="64"/>
      </patternFill>
    </fill>
  </fills>
  <borders count="12">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398">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214">
    <xf numFmtId="0" fontId="0" fillId="0" borderId="0" xfId="0"/>
    <xf numFmtId="0" fontId="6" fillId="0" borderId="0" xfId="0" applyFont="1"/>
    <xf numFmtId="0" fontId="8" fillId="4" borderId="1" xfId="0" applyFont="1" applyFill="1" applyBorder="1" applyAlignment="1">
      <alignment horizontal="center" vertical="top"/>
    </xf>
    <xf numFmtId="0" fontId="8" fillId="4" borderId="2" xfId="0" applyFont="1" applyFill="1" applyBorder="1" applyAlignment="1">
      <alignment horizontal="center" vertical="top"/>
    </xf>
    <xf numFmtId="4" fontId="10" fillId="0" borderId="0" xfId="0" applyNumberFormat="1" applyFont="1"/>
    <xf numFmtId="0" fontId="0" fillId="0" borderId="0" xfId="0" applyAlignment="1">
      <alignment vertical="center"/>
    </xf>
    <xf numFmtId="0" fontId="11" fillId="0" borderId="0" xfId="0" applyFont="1" applyAlignment="1">
      <alignment vertical="center"/>
    </xf>
    <xf numFmtId="0" fontId="13" fillId="0" borderId="0" xfId="0" applyFont="1" applyAlignment="1">
      <alignment horizontal="right" vertical="center"/>
    </xf>
    <xf numFmtId="0" fontId="14" fillId="0" borderId="0" xfId="0" applyFont="1" applyAlignment="1">
      <alignment horizontal="right" vertical="center"/>
    </xf>
    <xf numFmtId="0" fontId="15" fillId="0" borderId="0" xfId="0" applyFont="1" applyAlignment="1">
      <alignment horizontal="right" vertical="center"/>
    </xf>
    <xf numFmtId="0" fontId="9" fillId="3" borderId="3" xfId="0" applyFont="1" applyFill="1" applyBorder="1" applyAlignment="1">
      <alignment horizontal="center"/>
    </xf>
    <xf numFmtId="0" fontId="9" fillId="3" borderId="4" xfId="0" applyFont="1" applyFill="1" applyBorder="1" applyAlignment="1">
      <alignment horizontal="center"/>
    </xf>
    <xf numFmtId="0" fontId="9" fillId="4" borderId="3" xfId="0" applyFont="1" applyFill="1" applyBorder="1" applyAlignment="1">
      <alignment horizontal="center"/>
    </xf>
    <xf numFmtId="0" fontId="0" fillId="4" borderId="4" xfId="0" applyFill="1" applyBorder="1"/>
    <xf numFmtId="0" fontId="10" fillId="0" borderId="1" xfId="0" applyFont="1" applyBorder="1" applyAlignment="1">
      <alignment horizontal="right"/>
    </xf>
    <xf numFmtId="0" fontId="10" fillId="0" borderId="7" xfId="0" applyFont="1" applyBorder="1"/>
    <xf numFmtId="4" fontId="10" fillId="0" borderId="7" xfId="0" applyNumberFormat="1" applyFont="1" applyBorder="1"/>
    <xf numFmtId="165" fontId="9" fillId="3" borderId="1" xfId="0" applyNumberFormat="1" applyFont="1" applyFill="1" applyBorder="1"/>
    <xf numFmtId="0" fontId="0" fillId="3" borderId="2" xfId="0" applyFill="1" applyBorder="1"/>
    <xf numFmtId="165" fontId="9" fillId="4" borderId="1" xfId="0" applyNumberFormat="1" applyFont="1" applyFill="1" applyBorder="1"/>
    <xf numFmtId="0" fontId="0" fillId="4" borderId="2" xfId="0" applyFill="1" applyBorder="1"/>
    <xf numFmtId="0" fontId="10" fillId="0" borderId="7" xfId="0" applyFont="1" applyBorder="1" applyAlignment="1">
      <alignment horizontal="right"/>
    </xf>
    <xf numFmtId="0" fontId="10" fillId="0" borderId="7" xfId="0" applyFont="1" applyBorder="1" applyAlignment="1">
      <alignment horizontal="justify"/>
    </xf>
    <xf numFmtId="0" fontId="0" fillId="0" borderId="7" xfId="0" applyBorder="1" applyAlignment="1">
      <alignment vertical="center"/>
    </xf>
    <xf numFmtId="44" fontId="9" fillId="3" borderId="1" xfId="1295" applyFont="1" applyFill="1" applyBorder="1" applyAlignment="1">
      <alignment vertical="center"/>
    </xf>
    <xf numFmtId="44" fontId="9" fillId="3" borderId="2" xfId="1295" applyFont="1" applyFill="1" applyBorder="1" applyAlignment="1">
      <alignment vertical="center"/>
    </xf>
    <xf numFmtId="44" fontId="9" fillId="4" borderId="1" xfId="1295" applyFont="1" applyFill="1" applyBorder="1" applyAlignment="1">
      <alignment vertical="center"/>
    </xf>
    <xf numFmtId="0" fontId="0" fillId="4" borderId="2" xfId="0" applyFill="1" applyBorder="1" applyAlignment="1">
      <alignment vertical="center"/>
    </xf>
    <xf numFmtId="164" fontId="9" fillId="3" borderId="2" xfId="0" applyNumberFormat="1" applyFont="1" applyFill="1" applyBorder="1" applyAlignment="1">
      <alignment vertical="center"/>
    </xf>
    <xf numFmtId="44" fontId="9" fillId="5" borderId="1" xfId="1295" applyFont="1" applyFill="1" applyBorder="1" applyAlignment="1"/>
    <xf numFmtId="44" fontId="9" fillId="5" borderId="2" xfId="1295" applyFont="1" applyFill="1" applyBorder="1" applyAlignment="1"/>
    <xf numFmtId="0" fontId="0" fillId="5" borderId="2" xfId="0" applyFill="1" applyBorder="1"/>
    <xf numFmtId="0" fontId="7" fillId="5" borderId="0" xfId="0" applyFont="1" applyFill="1" applyAlignment="1">
      <alignment horizontal="center"/>
    </xf>
    <xf numFmtId="0" fontId="10" fillId="5" borderId="1" xfId="0" applyFont="1" applyFill="1" applyBorder="1" applyAlignment="1">
      <alignment horizontal="right"/>
    </xf>
    <xf numFmtId="0" fontId="10" fillId="5" borderId="7" xfId="0" applyFont="1" applyFill="1" applyBorder="1" applyAlignment="1">
      <alignment horizontal="right"/>
    </xf>
    <xf numFmtId="0" fontId="10" fillId="5" borderId="7" xfId="0" applyFont="1" applyFill="1" applyBorder="1" applyAlignment="1">
      <alignment horizontal="justify"/>
    </xf>
    <xf numFmtId="0" fontId="0" fillId="5" borderId="7" xfId="0" applyFill="1" applyBorder="1"/>
    <xf numFmtId="0" fontId="0" fillId="5" borderId="7" xfId="0" applyFill="1" applyBorder="1" applyAlignment="1">
      <alignment vertical="center"/>
    </xf>
    <xf numFmtId="44" fontId="9" fillId="5" borderId="1" xfId="1295" applyFont="1" applyFill="1" applyBorder="1" applyAlignment="1">
      <alignment vertical="center"/>
    </xf>
    <xf numFmtId="44" fontId="9" fillId="5" borderId="2" xfId="1295" applyFont="1" applyFill="1" applyBorder="1" applyAlignment="1">
      <alignment vertical="center"/>
    </xf>
    <xf numFmtId="0" fontId="0" fillId="5" borderId="2" xfId="0" applyFill="1" applyBorder="1" applyAlignment="1">
      <alignment vertical="center"/>
    </xf>
    <xf numFmtId="44" fontId="9" fillId="5" borderId="5" xfId="1295" applyFont="1" applyFill="1" applyBorder="1" applyAlignment="1">
      <alignment vertical="center"/>
    </xf>
    <xf numFmtId="44" fontId="9" fillId="5" borderId="6" xfId="1295" applyFont="1" applyFill="1" applyBorder="1" applyAlignment="1">
      <alignment vertical="center"/>
    </xf>
    <xf numFmtId="0" fontId="0" fillId="5" borderId="6" xfId="0" applyFill="1" applyBorder="1" applyAlignment="1">
      <alignment vertical="center"/>
    </xf>
    <xf numFmtId="0" fontId="10" fillId="6" borderId="1" xfId="0" applyFont="1" applyFill="1" applyBorder="1" applyAlignment="1">
      <alignment horizontal="right"/>
    </xf>
    <xf numFmtId="0" fontId="10" fillId="6" borderId="7" xfId="0" applyFont="1" applyFill="1" applyBorder="1" applyAlignment="1">
      <alignment horizontal="right"/>
    </xf>
    <xf numFmtId="0" fontId="10" fillId="6" borderId="7" xfId="0" applyFont="1" applyFill="1" applyBorder="1" applyAlignment="1">
      <alignment horizontal="justify"/>
    </xf>
    <xf numFmtId="0" fontId="0" fillId="6" borderId="7" xfId="0" applyFill="1" applyBorder="1" applyAlignment="1">
      <alignment vertical="center"/>
    </xf>
    <xf numFmtId="44" fontId="9" fillId="6" borderId="1" xfId="1295" applyFont="1" applyFill="1" applyBorder="1" applyAlignment="1">
      <alignment vertical="center"/>
    </xf>
    <xf numFmtId="44" fontId="9" fillId="6" borderId="2" xfId="1295" applyFont="1" applyFill="1" applyBorder="1" applyAlignment="1">
      <alignment vertical="center"/>
    </xf>
    <xf numFmtId="0" fontId="0" fillId="6" borderId="2" xfId="0" applyFill="1" applyBorder="1" applyAlignment="1">
      <alignment vertical="center"/>
    </xf>
    <xf numFmtId="0" fontId="7" fillId="6" borderId="0" xfId="0" applyFont="1" applyFill="1" applyAlignment="1">
      <alignment horizontal="center"/>
    </xf>
    <xf numFmtId="0" fontId="0" fillId="6" borderId="0" xfId="0" applyFill="1" applyAlignment="1">
      <alignment vertical="center"/>
    </xf>
    <xf numFmtId="0" fontId="10" fillId="6" borderId="7" xfId="0" applyFont="1" applyFill="1" applyBorder="1"/>
    <xf numFmtId="0" fontId="0" fillId="6" borderId="7" xfId="0" applyFill="1" applyBorder="1"/>
    <xf numFmtId="165" fontId="9" fillId="6" borderId="1" xfId="0" applyNumberFormat="1" applyFont="1" applyFill="1" applyBorder="1"/>
    <xf numFmtId="165" fontId="9" fillId="6" borderId="2" xfId="0" applyNumberFormat="1" applyFont="1" applyFill="1" applyBorder="1"/>
    <xf numFmtId="0" fontId="0" fillId="6" borderId="2" xfId="0" applyFill="1" applyBorder="1"/>
    <xf numFmtId="0" fontId="0" fillId="6" borderId="0" xfId="0" applyFill="1"/>
    <xf numFmtId="0" fontId="12" fillId="6" borderId="0" xfId="0" applyFont="1" applyFill="1" applyAlignment="1">
      <alignment vertical="center"/>
    </xf>
    <xf numFmtId="0" fontId="14" fillId="6" borderId="0" xfId="0" applyFont="1" applyFill="1" applyAlignment="1">
      <alignment horizontal="right" vertical="center"/>
    </xf>
    <xf numFmtId="44" fontId="9" fillId="6" borderId="5" xfId="1295" applyFont="1" applyFill="1" applyBorder="1" applyAlignment="1">
      <alignment vertical="center"/>
    </xf>
    <xf numFmtId="164" fontId="9" fillId="6" borderId="6" xfId="0" applyNumberFormat="1" applyFont="1" applyFill="1" applyBorder="1" applyAlignment="1">
      <alignment vertical="center"/>
    </xf>
    <xf numFmtId="0" fontId="0" fillId="6" borderId="6" xfId="0" applyFill="1" applyBorder="1" applyAlignment="1">
      <alignment vertical="center"/>
    </xf>
    <xf numFmtId="0" fontId="5" fillId="0" borderId="0" xfId="0" applyFont="1" applyAlignment="1">
      <alignment horizontal="justify" vertical="top"/>
    </xf>
    <xf numFmtId="0" fontId="5" fillId="0" borderId="0" xfId="0" applyFont="1" applyAlignment="1">
      <alignment horizontal="right" vertical="top"/>
    </xf>
    <xf numFmtId="0" fontId="19" fillId="0" borderId="0" xfId="0" applyFont="1"/>
    <xf numFmtId="0" fontId="20" fillId="0" borderId="0" xfId="0" applyFont="1"/>
    <xf numFmtId="0" fontId="26" fillId="0" borderId="0" xfId="0" applyFont="1" applyAlignment="1">
      <alignment vertical="center"/>
    </xf>
    <xf numFmtId="0" fontId="27" fillId="0" borderId="0" xfId="0" applyFont="1" applyAlignment="1">
      <alignment horizontal="justify" vertical="top"/>
    </xf>
    <xf numFmtId="0" fontId="26" fillId="0" borderId="0" xfId="0" applyFont="1"/>
    <xf numFmtId="0" fontId="27" fillId="0" borderId="0" xfId="0" applyFont="1" applyAlignment="1">
      <alignment horizontal="justify" vertical="top" wrapText="1"/>
    </xf>
    <xf numFmtId="0" fontId="24" fillId="0" borderId="0" xfId="0" applyFont="1" applyAlignment="1">
      <alignment horizontal="justify" vertical="top"/>
    </xf>
    <xf numFmtId="4" fontId="24" fillId="0" borderId="0" xfId="0" applyNumberFormat="1" applyFont="1" applyAlignment="1">
      <alignment horizontal="right" vertical="top"/>
    </xf>
    <xf numFmtId="0" fontId="27" fillId="0" borderId="0" xfId="0" applyFont="1" applyAlignment="1">
      <alignment horizontal="right" vertical="top"/>
    </xf>
    <xf numFmtId="2" fontId="27" fillId="0" borderId="0" xfId="0" applyNumberFormat="1" applyFont="1" applyAlignment="1">
      <alignment horizontal="right" vertical="top"/>
    </xf>
    <xf numFmtId="0" fontId="30" fillId="0" borderId="0" xfId="0" applyFont="1"/>
    <xf numFmtId="0" fontId="31" fillId="0" borderId="0" xfId="0" applyFont="1"/>
    <xf numFmtId="0" fontId="31" fillId="2" borderId="0" xfId="0" applyFont="1" applyFill="1" applyAlignment="1">
      <alignment vertical="center"/>
    </xf>
    <xf numFmtId="2" fontId="17" fillId="0" borderId="0" xfId="0" applyNumberFormat="1" applyFont="1" applyAlignment="1">
      <alignment horizontal="right" vertical="top"/>
    </xf>
    <xf numFmtId="2" fontId="28" fillId="2" borderId="0" xfId="0" applyNumberFormat="1" applyFont="1" applyFill="1" applyAlignment="1">
      <alignment horizontal="right" vertical="center"/>
    </xf>
    <xf numFmtId="0" fontId="23" fillId="2" borderId="0" xfId="0" applyFont="1" applyFill="1" applyAlignment="1">
      <alignment horizontal="justify" vertical="center"/>
    </xf>
    <xf numFmtId="0" fontId="33" fillId="0" borderId="0" xfId="0" applyFont="1" applyAlignment="1">
      <alignment horizontal="right" vertical="top"/>
    </xf>
    <xf numFmtId="2" fontId="33" fillId="0" borderId="0" xfId="0" applyNumberFormat="1" applyFont="1" applyAlignment="1">
      <alignment horizontal="center" vertical="top"/>
    </xf>
    <xf numFmtId="0" fontId="33" fillId="0" borderId="0" xfId="0" applyFont="1" applyAlignment="1">
      <alignment horizontal="center" vertical="top"/>
    </xf>
    <xf numFmtId="0" fontId="34" fillId="0" borderId="0" xfId="0" applyFont="1"/>
    <xf numFmtId="0" fontId="33" fillId="0" borderId="0" xfId="0" applyFont="1" applyAlignment="1">
      <alignment horizontal="justify" vertical="top"/>
    </xf>
    <xf numFmtId="0" fontId="33" fillId="0" borderId="0" xfId="0" applyFont="1" applyAlignment="1">
      <alignment horizontal="justify" vertical="top" wrapText="1"/>
    </xf>
    <xf numFmtId="4" fontId="33" fillId="0" borderId="0" xfId="0" applyNumberFormat="1" applyFont="1" applyAlignment="1">
      <alignment horizontal="right" vertical="top"/>
    </xf>
    <xf numFmtId="2" fontId="33" fillId="0" borderId="0" xfId="0" applyNumberFormat="1" applyFont="1" applyAlignment="1">
      <alignment horizontal="right" vertical="top"/>
    </xf>
    <xf numFmtId="0" fontId="35" fillId="0" borderId="0" xfId="0" applyFont="1"/>
    <xf numFmtId="0" fontId="36" fillId="0" borderId="0" xfId="0" applyFont="1"/>
    <xf numFmtId="0" fontId="37" fillId="0" borderId="0" xfId="0" applyFont="1" applyAlignment="1">
      <alignment horizontal="justify" vertical="top"/>
    </xf>
    <xf numFmtId="0" fontId="38" fillId="0" borderId="0" xfId="0" applyFont="1" applyAlignment="1">
      <alignment horizontal="justify" vertical="top"/>
    </xf>
    <xf numFmtId="4" fontId="37" fillId="0" borderId="0" xfId="0" applyNumberFormat="1" applyFont="1" applyAlignment="1">
      <alignment horizontal="right" vertical="top"/>
    </xf>
    <xf numFmtId="2" fontId="38" fillId="0" borderId="0" xfId="0" applyNumberFormat="1" applyFont="1" applyAlignment="1">
      <alignment horizontal="right" vertical="top"/>
    </xf>
    <xf numFmtId="0" fontId="39" fillId="0" borderId="0" xfId="0" applyFont="1"/>
    <xf numFmtId="0" fontId="40" fillId="0" borderId="0" xfId="0" applyFont="1"/>
    <xf numFmtId="0" fontId="41" fillId="0" borderId="0" xfId="0" applyFont="1" applyAlignment="1">
      <alignment horizontal="justify" vertical="top"/>
    </xf>
    <xf numFmtId="2" fontId="43" fillId="0" borderId="0" xfId="0" applyNumberFormat="1" applyFont="1" applyAlignment="1">
      <alignment horizontal="right" vertical="top"/>
    </xf>
    <xf numFmtId="2" fontId="43" fillId="0" borderId="0" xfId="0" applyNumberFormat="1" applyFont="1" applyAlignment="1">
      <alignment horizontal="center" vertical="top"/>
    </xf>
    <xf numFmtId="0" fontId="18" fillId="0" borderId="0" xfId="0" applyFont="1" applyAlignment="1">
      <alignment horizontal="right" vertical="top"/>
    </xf>
    <xf numFmtId="0" fontId="25" fillId="0" borderId="0" xfId="0" applyFont="1" applyAlignment="1">
      <alignment horizontal="right" vertical="top"/>
    </xf>
    <xf numFmtId="0" fontId="36" fillId="0" borderId="0" xfId="0" applyFont="1" applyAlignment="1">
      <alignment horizontal="center" vertical="center"/>
    </xf>
    <xf numFmtId="0" fontId="33" fillId="0" borderId="0" xfId="0" applyFont="1" applyAlignment="1">
      <alignment horizontal="left" vertical="top" wrapText="1"/>
    </xf>
    <xf numFmtId="0" fontId="42" fillId="0" borderId="0" xfId="0" applyFont="1" applyAlignment="1">
      <alignment horizontal="justify" vertical="top"/>
    </xf>
    <xf numFmtId="0" fontId="42" fillId="0" borderId="0" xfId="0" applyFont="1" applyAlignment="1">
      <alignment horizontal="right" vertical="top"/>
    </xf>
    <xf numFmtId="0" fontId="44" fillId="0" borderId="0" xfId="0" applyFont="1"/>
    <xf numFmtId="0" fontId="45" fillId="0" borderId="0" xfId="0" applyFont="1" applyAlignment="1">
      <alignment horizontal="center" vertical="top"/>
    </xf>
    <xf numFmtId="0" fontId="34" fillId="0" borderId="0" xfId="0" applyFont="1" applyAlignment="1">
      <alignment horizontal="center" vertical="top"/>
    </xf>
    <xf numFmtId="2" fontId="46" fillId="0" borderId="0" xfId="0" applyNumberFormat="1" applyFont="1" applyAlignment="1">
      <alignment horizontal="center" vertical="top"/>
    </xf>
    <xf numFmtId="0" fontId="33" fillId="0" borderId="0" xfId="0" applyFont="1" applyAlignment="1">
      <alignment horizontal="center" vertical="top" wrapText="1"/>
    </xf>
    <xf numFmtId="4" fontId="33" fillId="0" borderId="0" xfId="0" applyNumberFormat="1" applyFont="1" applyAlignment="1">
      <alignment horizontal="center" vertical="top"/>
    </xf>
    <xf numFmtId="0" fontId="47" fillId="0" borderId="0" xfId="0" applyFont="1" applyAlignment="1">
      <alignment horizontal="justify" vertical="top"/>
    </xf>
    <xf numFmtId="0" fontId="23" fillId="0" borderId="0" xfId="0" applyFont="1" applyAlignment="1">
      <alignment horizontal="justify" vertical="center"/>
    </xf>
    <xf numFmtId="2" fontId="28" fillId="0" borderId="0" xfId="0" applyNumberFormat="1" applyFont="1" applyAlignment="1">
      <alignment horizontal="right" vertical="center"/>
    </xf>
    <xf numFmtId="0" fontId="31" fillId="0" borderId="0" xfId="0" applyFont="1" applyAlignment="1">
      <alignment vertical="center"/>
    </xf>
    <xf numFmtId="0" fontId="29" fillId="0" borderId="0" xfId="0" applyFont="1" applyAlignment="1">
      <alignment horizontal="center" vertical="center"/>
    </xf>
    <xf numFmtId="0" fontId="48" fillId="0" borderId="0" xfId="0" applyFont="1" applyAlignment="1">
      <alignment horizontal="justify" vertical="top"/>
    </xf>
    <xf numFmtId="0" fontId="32" fillId="0" borderId="0" xfId="0" applyFont="1" applyAlignment="1">
      <alignment wrapText="1"/>
    </xf>
    <xf numFmtId="0" fontId="22" fillId="0" borderId="0" xfId="0" applyFont="1" applyAlignment="1">
      <alignment wrapText="1"/>
    </xf>
    <xf numFmtId="0" fontId="48" fillId="0" borderId="0" xfId="0" applyFont="1" applyAlignment="1">
      <alignment horizontal="right" vertical="top"/>
    </xf>
    <xf numFmtId="0" fontId="48" fillId="0" borderId="0" xfId="0" applyFont="1" applyAlignment="1">
      <alignment horizontal="center" vertical="top"/>
    </xf>
    <xf numFmtId="2" fontId="48" fillId="0" borderId="0" xfId="0" applyNumberFormat="1" applyFont="1" applyAlignment="1">
      <alignment horizontal="center" vertical="top"/>
    </xf>
    <xf numFmtId="0" fontId="49" fillId="0" borderId="0" xfId="0" applyFont="1"/>
    <xf numFmtId="4" fontId="48" fillId="0" borderId="0" xfId="0" applyNumberFormat="1" applyFont="1" applyAlignment="1">
      <alignment horizontal="right" vertical="top"/>
    </xf>
    <xf numFmtId="2" fontId="48" fillId="0" borderId="0" xfId="0" applyNumberFormat="1" applyFont="1" applyAlignment="1">
      <alignment horizontal="right" vertical="top"/>
    </xf>
    <xf numFmtId="0" fontId="50" fillId="0" borderId="0" xfId="0" applyFont="1" applyAlignment="1">
      <alignment horizontal="justify" vertical="top"/>
    </xf>
    <xf numFmtId="0" fontId="50" fillId="0" borderId="0" xfId="0" applyFont="1" applyAlignment="1">
      <alignment horizontal="right" vertical="top"/>
    </xf>
    <xf numFmtId="0" fontId="50" fillId="0" borderId="0" xfId="0" applyFont="1" applyAlignment="1">
      <alignment horizontal="center" vertical="top"/>
    </xf>
    <xf numFmtId="2" fontId="50" fillId="0" borderId="0" xfId="0" applyNumberFormat="1" applyFont="1" applyAlignment="1">
      <alignment horizontal="center" vertical="top"/>
    </xf>
    <xf numFmtId="0" fontId="51" fillId="0" borderId="0" xfId="0" applyFont="1"/>
    <xf numFmtId="0" fontId="48" fillId="0" borderId="0" xfId="0" applyFont="1" applyAlignment="1">
      <alignment horizontal="left" vertical="top"/>
    </xf>
    <xf numFmtId="0" fontId="52" fillId="0" borderId="0" xfId="0" applyFont="1"/>
    <xf numFmtId="0" fontId="53" fillId="0" borderId="0" xfId="0" applyFont="1"/>
    <xf numFmtId="0" fontId="53" fillId="0" borderId="0" xfId="0" applyFont="1" applyAlignment="1">
      <alignment horizontal="center" vertical="center"/>
    </xf>
    <xf numFmtId="0" fontId="35" fillId="0" borderId="0" xfId="0" applyFont="1" applyAlignment="1">
      <alignment horizontal="center" vertical="center"/>
    </xf>
    <xf numFmtId="44" fontId="0" fillId="0" borderId="0" xfId="1295" applyFont="1"/>
    <xf numFmtId="44" fontId="26" fillId="0" borderId="0" xfId="1295" applyFont="1"/>
    <xf numFmtId="44" fontId="35" fillId="0" borderId="0" xfId="1295" applyFont="1"/>
    <xf numFmtId="44" fontId="36" fillId="0" borderId="0" xfId="1295" applyFont="1"/>
    <xf numFmtId="0" fontId="33" fillId="0" borderId="0" xfId="0" applyFont="1" applyAlignment="1">
      <alignment horizontal="right" vertical="top" wrapText="1"/>
    </xf>
    <xf numFmtId="2" fontId="33" fillId="0" borderId="0" xfId="0" applyNumberFormat="1" applyFont="1" applyAlignment="1">
      <alignment horizontal="right" vertical="top" wrapText="1"/>
    </xf>
    <xf numFmtId="44" fontId="42" fillId="0" borderId="0" xfId="1295" applyFont="1" applyFill="1" applyAlignment="1">
      <alignment horizontal="center" vertical="top"/>
    </xf>
    <xf numFmtId="0" fontId="42" fillId="0" borderId="0" xfId="0" applyFont="1" applyAlignment="1">
      <alignment horizontal="center" vertical="top"/>
    </xf>
    <xf numFmtId="0" fontId="25" fillId="0" borderId="0" xfId="0" applyFont="1" applyAlignment="1">
      <alignment horizontal="justify" vertical="center"/>
    </xf>
    <xf numFmtId="2" fontId="24" fillId="0" borderId="0" xfId="0" applyNumberFormat="1" applyFont="1" applyAlignment="1">
      <alignment horizontal="right" vertical="center"/>
    </xf>
    <xf numFmtId="165" fontId="25" fillId="0" borderId="0" xfId="0" applyNumberFormat="1" applyFont="1" applyAlignment="1">
      <alignment horizontal="right" vertical="center"/>
    </xf>
    <xf numFmtId="0" fontId="25" fillId="0" borderId="0" xfId="0" applyFont="1" applyAlignment="1">
      <alignment horizontal="left" vertical="center"/>
    </xf>
    <xf numFmtId="0" fontId="54" fillId="0" borderId="0" xfId="0" applyFont="1"/>
    <xf numFmtId="165" fontId="55" fillId="0" borderId="0" xfId="0" applyNumberFormat="1" applyFont="1"/>
    <xf numFmtId="0" fontId="56" fillId="0" borderId="0" xfId="0" applyFont="1"/>
    <xf numFmtId="0" fontId="47" fillId="0" borderId="0" xfId="0" applyFont="1" applyAlignment="1">
      <alignment horizontal="right" vertical="top" wrapText="1"/>
    </xf>
    <xf numFmtId="0" fontId="38" fillId="0" borderId="0" xfId="0" applyFont="1"/>
    <xf numFmtId="0" fontId="57" fillId="0" borderId="0" xfId="0" applyFont="1"/>
    <xf numFmtId="165" fontId="58" fillId="0" borderId="8" xfId="0" applyNumberFormat="1" applyFont="1" applyBorder="1"/>
    <xf numFmtId="44" fontId="35" fillId="0" borderId="0" xfId="0" applyNumberFormat="1" applyFont="1"/>
    <xf numFmtId="0" fontId="61" fillId="2" borderId="0" xfId="0" applyFont="1" applyFill="1"/>
    <xf numFmtId="165" fontId="36" fillId="0" borderId="0" xfId="0" applyNumberFormat="1" applyFont="1"/>
    <xf numFmtId="0" fontId="30" fillId="0" borderId="0" xfId="0" applyFont="1" applyAlignment="1">
      <alignment horizontal="right" vertical="top"/>
    </xf>
    <xf numFmtId="44" fontId="1" fillId="0" borderId="0" xfId="1295" applyFont="1"/>
    <xf numFmtId="0" fontId="63" fillId="0" borderId="0" xfId="0" applyFont="1" applyAlignment="1">
      <alignment horizontal="right" vertical="top"/>
    </xf>
    <xf numFmtId="0" fontId="64" fillId="2" borderId="0" xfId="0" applyFont="1" applyFill="1" applyAlignment="1">
      <alignment horizontal="right" vertical="center"/>
    </xf>
    <xf numFmtId="44" fontId="65" fillId="2" borderId="0" xfId="1295" applyFont="1" applyFill="1" applyAlignment="1">
      <alignment horizontal="center" vertical="top"/>
    </xf>
    <xf numFmtId="0" fontId="65" fillId="2" borderId="0" xfId="0" applyFont="1" applyFill="1" applyAlignment="1">
      <alignment horizontal="center" vertical="top"/>
    </xf>
    <xf numFmtId="165" fontId="66" fillId="2" borderId="0" xfId="0" applyNumberFormat="1" applyFont="1" applyFill="1" applyAlignment="1">
      <alignment horizontal="center" vertical="center"/>
    </xf>
    <xf numFmtId="2" fontId="34" fillId="0" borderId="0" xfId="0" applyNumberFormat="1" applyFont="1" applyAlignment="1">
      <alignment horizontal="right" vertical="top"/>
    </xf>
    <xf numFmtId="0" fontId="34" fillId="0" borderId="0" xfId="0" applyFont="1" applyAlignment="1">
      <alignment vertical="top"/>
    </xf>
    <xf numFmtId="44" fontId="34" fillId="0" borderId="0" xfId="1295" applyFont="1" applyAlignment="1">
      <alignment horizontal="right" vertical="top"/>
    </xf>
    <xf numFmtId="165" fontId="34" fillId="0" borderId="0" xfId="0" applyNumberFormat="1" applyFont="1"/>
    <xf numFmtId="0" fontId="34" fillId="0" borderId="0" xfId="0" applyFont="1" applyAlignment="1">
      <alignment horizontal="right" vertical="top"/>
    </xf>
    <xf numFmtId="0" fontId="40" fillId="0" borderId="0" xfId="0" applyFont="1" applyAlignment="1">
      <alignment horizontal="right" vertical="top"/>
    </xf>
    <xf numFmtId="0" fontId="39" fillId="0" borderId="0" xfId="0" applyFont="1" applyAlignment="1">
      <alignment horizontal="right" vertical="top"/>
    </xf>
    <xf numFmtId="0" fontId="49" fillId="0" borderId="0" xfId="0" applyFont="1" applyAlignment="1">
      <alignment horizontal="center" vertical="top"/>
    </xf>
    <xf numFmtId="2" fontId="49" fillId="0" borderId="0" xfId="0" applyNumberFormat="1" applyFont="1" applyAlignment="1">
      <alignment horizontal="center" vertical="top"/>
    </xf>
    <xf numFmtId="0" fontId="49" fillId="0" borderId="0" xfId="0" applyFont="1" applyAlignment="1">
      <alignment vertical="top"/>
    </xf>
    <xf numFmtId="0" fontId="51" fillId="0" borderId="0" xfId="0" applyFont="1" applyAlignment="1">
      <alignment horizontal="center" vertical="top"/>
    </xf>
    <xf numFmtId="0" fontId="30" fillId="0" borderId="0" xfId="0" applyFont="1" applyAlignment="1">
      <alignment horizontal="center" vertical="top"/>
    </xf>
    <xf numFmtId="44" fontId="67" fillId="0" borderId="0" xfId="1295" applyFont="1" applyAlignment="1">
      <alignment horizontal="right" vertical="top"/>
    </xf>
    <xf numFmtId="44" fontId="67" fillId="0" borderId="0" xfId="1295" applyFont="1" applyAlignment="1">
      <alignment horizontal="center" vertical="center"/>
    </xf>
    <xf numFmtId="165" fontId="34" fillId="0" borderId="0" xfId="0" applyNumberFormat="1" applyFont="1" applyAlignment="1">
      <alignment horizontal="center" vertical="center"/>
    </xf>
    <xf numFmtId="166" fontId="34" fillId="0" borderId="0" xfId="0" applyNumberFormat="1" applyFont="1" applyAlignment="1">
      <alignment horizontal="right" vertical="top"/>
    </xf>
    <xf numFmtId="165" fontId="67" fillId="0" borderId="0" xfId="0" applyNumberFormat="1" applyFont="1" applyAlignment="1">
      <alignment horizontal="center" vertical="center"/>
    </xf>
    <xf numFmtId="44" fontId="34" fillId="0" borderId="0" xfId="1295" applyFont="1"/>
    <xf numFmtId="0" fontId="64" fillId="0" borderId="0" xfId="0" applyFont="1" applyAlignment="1">
      <alignment horizontal="right" vertical="center"/>
    </xf>
    <xf numFmtId="44" fontId="64" fillId="0" borderId="0" xfId="1295" applyFont="1" applyAlignment="1">
      <alignment horizontal="center" vertical="center"/>
    </xf>
    <xf numFmtId="0" fontId="64" fillId="0" borderId="0" xfId="0" applyFont="1" applyAlignment="1">
      <alignment horizontal="center" vertical="center"/>
    </xf>
    <xf numFmtId="44" fontId="65" fillId="0" borderId="0" xfId="1295" applyFont="1" applyFill="1" applyAlignment="1">
      <alignment horizontal="center" vertical="top"/>
    </xf>
    <xf numFmtId="0" fontId="61" fillId="0" borderId="0" xfId="0" applyFont="1"/>
    <xf numFmtId="0" fontId="65" fillId="0" borderId="0" xfId="0" applyFont="1" applyAlignment="1">
      <alignment horizontal="center" vertical="top"/>
    </xf>
    <xf numFmtId="0" fontId="68" fillId="0" borderId="0" xfId="0" applyFont="1" applyAlignment="1">
      <alignment horizontal="justify" vertical="center"/>
    </xf>
    <xf numFmtId="2" fontId="69" fillId="0" borderId="0" xfId="0" applyNumberFormat="1" applyFont="1" applyAlignment="1">
      <alignment horizontal="right" vertical="center"/>
    </xf>
    <xf numFmtId="0" fontId="70" fillId="0" borderId="0" xfId="0" applyFont="1" applyAlignment="1">
      <alignment horizontal="right" vertical="center"/>
    </xf>
    <xf numFmtId="0" fontId="71" fillId="0" borderId="0" xfId="0" applyFont="1" applyAlignment="1">
      <alignment vertical="center"/>
    </xf>
    <xf numFmtId="165" fontId="72" fillId="0" borderId="0" xfId="0" applyNumberFormat="1" applyFont="1" applyAlignment="1">
      <alignment horizontal="center" vertical="center"/>
    </xf>
    <xf numFmtId="0" fontId="73" fillId="0" borderId="0" xfId="0" applyFont="1" applyAlignment="1">
      <alignment vertical="center"/>
    </xf>
    <xf numFmtId="0" fontId="68" fillId="2" borderId="0" xfId="0" applyFont="1" applyFill="1" applyAlignment="1">
      <alignment horizontal="justify" vertical="center"/>
    </xf>
    <xf numFmtId="44" fontId="67" fillId="0" borderId="0" xfId="1295" applyFont="1" applyAlignment="1">
      <alignment horizontal="center" vertical="center"/>
    </xf>
    <xf numFmtId="165" fontId="34" fillId="0" borderId="0" xfId="0" applyNumberFormat="1" applyFont="1" applyAlignment="1">
      <alignment horizontal="center" vertical="center"/>
    </xf>
    <xf numFmtId="0" fontId="33" fillId="0" borderId="0" xfId="0" applyFont="1" applyAlignment="1">
      <alignment horizontal="left" vertical="top" wrapText="1"/>
    </xf>
    <xf numFmtId="0" fontId="48" fillId="0" borderId="0" xfId="0" applyFont="1" applyAlignment="1">
      <alignment horizontal="left" vertical="top" wrapText="1"/>
    </xf>
    <xf numFmtId="0" fontId="32" fillId="0" borderId="0" xfId="0" applyFont="1" applyAlignment="1">
      <alignment wrapText="1"/>
    </xf>
    <xf numFmtId="0" fontId="22" fillId="0" borderId="0" xfId="0" applyFont="1" applyAlignment="1">
      <alignment wrapText="1"/>
    </xf>
    <xf numFmtId="0" fontId="58" fillId="0" borderId="10" xfId="0" applyFont="1" applyBorder="1" applyAlignment="1">
      <alignment horizontal="right"/>
    </xf>
    <xf numFmtId="0" fontId="58" fillId="0" borderId="9" xfId="0" applyFont="1" applyBorder="1" applyAlignment="1">
      <alignment horizontal="right"/>
    </xf>
    <xf numFmtId="0" fontId="58" fillId="0" borderId="11" xfId="0" applyFont="1" applyBorder="1" applyAlignment="1">
      <alignment horizontal="right"/>
    </xf>
    <xf numFmtId="0" fontId="59" fillId="0" borderId="0" xfId="0" applyFont="1" applyAlignment="1">
      <alignment wrapText="1"/>
    </xf>
    <xf numFmtId="0" fontId="25" fillId="0" borderId="0" xfId="0" applyFont="1" applyAlignment="1">
      <alignment horizontal="left" vertical="center"/>
    </xf>
    <xf numFmtId="0" fontId="25" fillId="0" borderId="0" xfId="0" applyFont="1" applyAlignment="1">
      <alignment horizontal="justify" vertical="center"/>
    </xf>
    <xf numFmtId="0" fontId="23" fillId="0" borderId="0" xfId="0" applyFont="1" applyAlignment="1">
      <alignment horizontal="justify" vertical="center"/>
    </xf>
    <xf numFmtId="164" fontId="16" fillId="3" borderId="1" xfId="0" applyNumberFormat="1" applyFont="1" applyFill="1" applyBorder="1" applyAlignment="1">
      <alignment vertical="center"/>
    </xf>
    <xf numFmtId="164" fontId="16" fillId="3" borderId="2" xfId="0" applyNumberFormat="1" applyFont="1" applyFill="1" applyBorder="1" applyAlignment="1">
      <alignment vertical="center"/>
    </xf>
    <xf numFmtId="0" fontId="8" fillId="3" borderId="1" xfId="0" applyFont="1" applyFill="1" applyBorder="1" applyAlignment="1">
      <alignment horizontal="center" vertical="top"/>
    </xf>
    <xf numFmtId="0" fontId="8" fillId="3" borderId="2" xfId="0" applyFont="1" applyFill="1" applyBorder="1" applyAlignment="1">
      <alignment horizontal="center" vertical="top"/>
    </xf>
  </cellXfs>
  <cellStyles count="2398">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hidden="1"/>
    <cellStyle name="Hipervínculo" xfId="21" builtinId="8" hidden="1"/>
    <cellStyle name="Hipervínculo" xfId="23" builtinId="8" hidden="1"/>
    <cellStyle name="Hipervínculo" xfId="25" builtinId="8" hidden="1"/>
    <cellStyle name="Hipervínculo" xfId="27" builtinId="8" hidden="1"/>
    <cellStyle name="Hipervínculo" xfId="29" builtinId="8" hidden="1"/>
    <cellStyle name="Hipervínculo" xfId="31" builtinId="8" hidden="1"/>
    <cellStyle name="Hipervínculo" xfId="33" builtinId="8" hidden="1"/>
    <cellStyle name="Hipervínculo" xfId="35" builtinId="8" hidden="1"/>
    <cellStyle name="Hipervínculo" xfId="37" builtinId="8" hidden="1"/>
    <cellStyle name="Hipervínculo" xfId="39" builtinId="8" hidden="1"/>
    <cellStyle name="Hipervínculo" xfId="41" builtinId="8" hidden="1"/>
    <cellStyle name="Hipervínculo" xfId="43" builtinId="8" hidden="1"/>
    <cellStyle name="Hipervínculo" xfId="45" builtinId="8" hidden="1"/>
    <cellStyle name="Hipervínculo" xfId="47" builtinId="8" hidden="1"/>
    <cellStyle name="Hipervínculo" xfId="49" builtinId="8" hidden="1"/>
    <cellStyle name="Hipervínculo" xfId="51" builtinId="8" hidden="1"/>
    <cellStyle name="Hipervínculo" xfId="53" builtinId="8" hidden="1"/>
    <cellStyle name="Hipervínculo" xfId="55" builtinId="8" hidden="1"/>
    <cellStyle name="Hipervínculo" xfId="57" builtinId="8" hidden="1"/>
    <cellStyle name="Hipervínculo" xfId="59" builtinId="8" hidden="1"/>
    <cellStyle name="Hipervínculo" xfId="61" builtinId="8" hidden="1"/>
    <cellStyle name="Hipervínculo" xfId="63" builtinId="8" hidden="1"/>
    <cellStyle name="Hipervínculo" xfId="65" builtinId="8" hidden="1"/>
    <cellStyle name="Hipervínculo" xfId="67" builtinId="8" hidden="1"/>
    <cellStyle name="Hipervínculo" xfId="69" builtinId="8" hidden="1"/>
    <cellStyle name="Hipervínculo" xfId="71" builtinId="8" hidden="1"/>
    <cellStyle name="Hipervínculo" xfId="73" builtinId="8" hidden="1"/>
    <cellStyle name="Hipervínculo" xfId="75" builtinId="8" hidden="1"/>
    <cellStyle name="Hipervínculo" xfId="77" builtinId="8" hidden="1"/>
    <cellStyle name="Hipervínculo" xfId="79" builtinId="8" hidden="1"/>
    <cellStyle name="Hipervínculo" xfId="81" builtinId="8" hidden="1"/>
    <cellStyle name="Hipervínculo" xfId="83" builtinId="8" hidden="1"/>
    <cellStyle name="Hipervínculo" xfId="85" builtinId="8" hidden="1"/>
    <cellStyle name="Hipervínculo" xfId="87" builtinId="8" hidden="1"/>
    <cellStyle name="Hipervínculo" xfId="89" builtinId="8" hidden="1"/>
    <cellStyle name="Hipervínculo" xfId="91" builtinId="8" hidden="1"/>
    <cellStyle name="Hipervínculo" xfId="93" builtinId="8" hidden="1"/>
    <cellStyle name="Hipervínculo" xfId="95" builtinId="8" hidden="1"/>
    <cellStyle name="Hipervínculo" xfId="97" builtinId="8" hidden="1"/>
    <cellStyle name="Hipervínculo" xfId="99" builtinId="8" hidden="1"/>
    <cellStyle name="Hipervínculo" xfId="101" builtinId="8" hidden="1"/>
    <cellStyle name="Hipervínculo" xfId="103" builtinId="8" hidden="1"/>
    <cellStyle name="Hipervínculo" xfId="105" builtinId="8" hidden="1"/>
    <cellStyle name="Hipervínculo" xfId="107" builtinId="8" hidden="1"/>
    <cellStyle name="Hipervínculo" xfId="109" builtinId="8" hidden="1"/>
    <cellStyle name="Hipervínculo" xfId="111" builtinId="8" hidden="1"/>
    <cellStyle name="Hipervínculo" xfId="113" builtinId="8" hidden="1"/>
    <cellStyle name="Hipervínculo" xfId="115" builtinId="8" hidden="1"/>
    <cellStyle name="Hipervínculo" xfId="117" builtinId="8" hidden="1"/>
    <cellStyle name="Hipervínculo" xfId="119" builtinId="8" hidden="1"/>
    <cellStyle name="Hipervínculo" xfId="121" builtinId="8" hidden="1"/>
    <cellStyle name="Hipervínculo" xfId="123" builtinId="8" hidden="1"/>
    <cellStyle name="Hipervínculo" xfId="125" builtinId="8" hidden="1"/>
    <cellStyle name="Hipervínculo" xfId="127" builtinId="8" hidden="1"/>
    <cellStyle name="Hipervínculo" xfId="129" builtinId="8" hidden="1"/>
    <cellStyle name="Hipervínculo" xfId="131" builtinId="8" hidden="1"/>
    <cellStyle name="Hipervínculo" xfId="133" builtinId="8" hidden="1"/>
    <cellStyle name="Hipervínculo" xfId="135" builtinId="8" hidden="1"/>
    <cellStyle name="Hipervínculo" xfId="137" builtinId="8" hidden="1"/>
    <cellStyle name="Hipervínculo" xfId="139" builtinId="8" hidden="1"/>
    <cellStyle name="Hipervínculo" xfId="141" builtinId="8" hidden="1"/>
    <cellStyle name="Hipervínculo" xfId="143" builtinId="8" hidden="1"/>
    <cellStyle name="Hipervínculo" xfId="145" builtinId="8" hidden="1"/>
    <cellStyle name="Hipervínculo" xfId="147" builtinId="8" hidden="1"/>
    <cellStyle name="Hipervínculo" xfId="149" builtinId="8" hidden="1"/>
    <cellStyle name="Hipervínculo" xfId="151" builtinId="8" hidden="1"/>
    <cellStyle name="Hipervínculo" xfId="153" builtinId="8" hidden="1"/>
    <cellStyle name="Hipervínculo" xfId="155" builtinId="8" hidden="1"/>
    <cellStyle name="Hipervínculo" xfId="157" builtinId="8" hidden="1"/>
    <cellStyle name="Hipervínculo" xfId="159" builtinId="8" hidden="1"/>
    <cellStyle name="Hipervínculo" xfId="161" builtinId="8" hidden="1"/>
    <cellStyle name="Hipervínculo" xfId="163" builtinId="8" hidden="1"/>
    <cellStyle name="Hipervínculo" xfId="165" builtinId="8" hidden="1"/>
    <cellStyle name="Hipervínculo" xfId="167" builtinId="8" hidden="1"/>
    <cellStyle name="Hipervínculo" xfId="169" builtinId="8" hidden="1"/>
    <cellStyle name="Hipervínculo" xfId="171" builtinId="8" hidden="1"/>
    <cellStyle name="Hipervínculo" xfId="173" builtinId="8" hidden="1"/>
    <cellStyle name="Hipervínculo" xfId="175" builtinId="8" hidden="1"/>
    <cellStyle name="Hipervínculo" xfId="177" builtinId="8" hidden="1"/>
    <cellStyle name="Hipervínculo" xfId="179" builtinId="8" hidden="1"/>
    <cellStyle name="Hipervínculo" xfId="181" builtinId="8" hidden="1"/>
    <cellStyle name="Hipervínculo" xfId="183" builtinId="8" hidden="1"/>
    <cellStyle name="Hipervínculo" xfId="185" builtinId="8" hidden="1"/>
    <cellStyle name="Hipervínculo" xfId="187" builtinId="8" hidden="1"/>
    <cellStyle name="Hipervínculo" xfId="189" builtinId="8" hidden="1"/>
    <cellStyle name="Hipervínculo" xfId="191" builtinId="8" hidden="1"/>
    <cellStyle name="Hipervínculo" xfId="193" builtinId="8" hidden="1"/>
    <cellStyle name="Hipervínculo" xfId="195" builtinId="8" hidden="1"/>
    <cellStyle name="Hipervínculo" xfId="197" builtinId="8" hidden="1"/>
    <cellStyle name="Hipervínculo" xfId="199" builtinId="8" hidden="1"/>
    <cellStyle name="Hipervínculo" xfId="201" builtinId="8" hidden="1"/>
    <cellStyle name="Hipervínculo" xfId="203" builtinId="8" hidden="1"/>
    <cellStyle name="Hipervínculo" xfId="205" builtinId="8" hidden="1"/>
    <cellStyle name="Hipervínculo" xfId="207" builtinId="8" hidden="1"/>
    <cellStyle name="Hipervínculo" xfId="209" builtinId="8" hidden="1"/>
    <cellStyle name="Hipervínculo" xfId="211" builtinId="8" hidden="1"/>
    <cellStyle name="Hipervínculo" xfId="213" builtinId="8" hidden="1"/>
    <cellStyle name="Hipervínculo" xfId="215" builtinId="8" hidden="1"/>
    <cellStyle name="Hipervínculo" xfId="217" builtinId="8" hidden="1"/>
    <cellStyle name="Hipervínculo" xfId="219" builtinId="8" hidden="1"/>
    <cellStyle name="Hipervínculo" xfId="221" builtinId="8" hidden="1"/>
    <cellStyle name="Hipervínculo" xfId="223" builtinId="8" hidden="1"/>
    <cellStyle name="Hipervínculo" xfId="225" builtinId="8" hidden="1"/>
    <cellStyle name="Hipervínculo" xfId="227" builtinId="8" hidden="1"/>
    <cellStyle name="Hipervínculo" xfId="229" builtinId="8" hidden="1"/>
    <cellStyle name="Hipervínculo" xfId="231" builtinId="8" hidden="1"/>
    <cellStyle name="Hipervínculo" xfId="233" builtinId="8" hidden="1"/>
    <cellStyle name="Hipervínculo" xfId="235" builtinId="8" hidden="1"/>
    <cellStyle name="Hipervínculo" xfId="237" builtinId="8" hidden="1"/>
    <cellStyle name="Hipervínculo" xfId="239" builtinId="8" hidden="1"/>
    <cellStyle name="Hipervínculo" xfId="241" builtinId="8" hidden="1"/>
    <cellStyle name="Hipervínculo" xfId="243" builtinId="8" hidden="1"/>
    <cellStyle name="Hipervínculo" xfId="245" builtinId="8" hidden="1"/>
    <cellStyle name="Hipervínculo" xfId="247" builtinId="8" hidden="1"/>
    <cellStyle name="Hipervínculo" xfId="249" builtinId="8" hidden="1"/>
    <cellStyle name="Hipervínculo" xfId="251" builtinId="8" hidden="1"/>
    <cellStyle name="Hipervínculo" xfId="253" builtinId="8" hidden="1"/>
    <cellStyle name="Hipervínculo" xfId="255" builtinId="8" hidden="1"/>
    <cellStyle name="Hipervínculo" xfId="257" builtinId="8" hidden="1"/>
    <cellStyle name="Hipervínculo" xfId="259" builtinId="8" hidden="1"/>
    <cellStyle name="Hipervínculo" xfId="261" builtinId="8" hidden="1"/>
    <cellStyle name="Hipervínculo" xfId="263" builtinId="8" hidden="1"/>
    <cellStyle name="Hipervínculo" xfId="265" builtinId="8" hidden="1"/>
    <cellStyle name="Hipervínculo" xfId="267" builtinId="8" hidden="1"/>
    <cellStyle name="Hipervínculo" xfId="269" builtinId="8" hidden="1"/>
    <cellStyle name="Hipervínculo" xfId="271" builtinId="8" hidden="1"/>
    <cellStyle name="Hipervínculo" xfId="273" builtinId="8" hidden="1"/>
    <cellStyle name="Hipervínculo" xfId="275" builtinId="8" hidden="1"/>
    <cellStyle name="Hipervínculo" xfId="277" builtinId="8" hidden="1"/>
    <cellStyle name="Hipervínculo" xfId="279" builtinId="8" hidden="1"/>
    <cellStyle name="Hipervínculo" xfId="281" builtinId="8" hidden="1"/>
    <cellStyle name="Hipervínculo" xfId="283" builtinId="8" hidden="1"/>
    <cellStyle name="Hipervínculo" xfId="285" builtinId="8" hidden="1"/>
    <cellStyle name="Hipervínculo" xfId="287" builtinId="8" hidden="1"/>
    <cellStyle name="Hipervínculo" xfId="289" builtinId="8" hidden="1"/>
    <cellStyle name="Hipervínculo" xfId="291" builtinId="8" hidden="1"/>
    <cellStyle name="Hipervínculo" xfId="293" builtinId="8" hidden="1"/>
    <cellStyle name="Hipervínculo" xfId="295" builtinId="8" hidden="1"/>
    <cellStyle name="Hipervínculo" xfId="297" builtinId="8" hidden="1"/>
    <cellStyle name="Hipervínculo" xfId="299" builtinId="8" hidden="1"/>
    <cellStyle name="Hipervínculo" xfId="301" builtinId="8" hidden="1"/>
    <cellStyle name="Hipervínculo" xfId="303" builtinId="8" hidden="1"/>
    <cellStyle name="Hipervínculo" xfId="305" builtinId="8" hidden="1"/>
    <cellStyle name="Hipervínculo" xfId="307" builtinId="8" hidden="1"/>
    <cellStyle name="Hipervínculo" xfId="309" builtinId="8" hidden="1"/>
    <cellStyle name="Hipervínculo" xfId="311" builtinId="8" hidden="1"/>
    <cellStyle name="Hipervínculo" xfId="313" builtinId="8" hidden="1"/>
    <cellStyle name="Hipervínculo" xfId="315" builtinId="8" hidden="1"/>
    <cellStyle name="Hipervínculo" xfId="317" builtinId="8" hidden="1"/>
    <cellStyle name="Hipervínculo" xfId="319" builtinId="8" hidden="1"/>
    <cellStyle name="Hipervínculo" xfId="321" builtinId="8" hidden="1"/>
    <cellStyle name="Hipervínculo" xfId="323" builtinId="8" hidden="1"/>
    <cellStyle name="Hipervínculo" xfId="325" builtinId="8" hidden="1"/>
    <cellStyle name="Hipervínculo" xfId="327" builtinId="8" hidden="1"/>
    <cellStyle name="Hipervínculo" xfId="329" builtinId="8" hidden="1"/>
    <cellStyle name="Hipervínculo" xfId="331" builtinId="8" hidden="1"/>
    <cellStyle name="Hipervínculo" xfId="333" builtinId="8" hidden="1"/>
    <cellStyle name="Hipervínculo" xfId="335" builtinId="8" hidden="1"/>
    <cellStyle name="Hipervínculo" xfId="337" builtinId="8" hidden="1"/>
    <cellStyle name="Hipervínculo" xfId="339" builtinId="8" hidden="1"/>
    <cellStyle name="Hipervínculo" xfId="341" builtinId="8" hidden="1"/>
    <cellStyle name="Hipervínculo" xfId="343" builtinId="8" hidden="1"/>
    <cellStyle name="Hipervínculo" xfId="345" builtinId="8" hidden="1"/>
    <cellStyle name="Hipervínculo" xfId="347" builtinId="8" hidden="1"/>
    <cellStyle name="Hipervínculo" xfId="349" builtinId="8" hidden="1"/>
    <cellStyle name="Hipervínculo" xfId="351" builtinId="8" hidden="1"/>
    <cellStyle name="Hipervínculo" xfId="353" builtinId="8" hidden="1"/>
    <cellStyle name="Hipervínculo" xfId="355" builtinId="8" hidden="1"/>
    <cellStyle name="Hipervínculo" xfId="357" builtinId="8" hidden="1"/>
    <cellStyle name="Hipervínculo" xfId="359" builtinId="8" hidden="1"/>
    <cellStyle name="Hipervínculo" xfId="361" builtinId="8" hidden="1"/>
    <cellStyle name="Hipervínculo" xfId="363" builtinId="8" hidden="1"/>
    <cellStyle name="Hipervínculo" xfId="365" builtinId="8" hidden="1"/>
    <cellStyle name="Hipervínculo" xfId="367" builtinId="8" hidden="1"/>
    <cellStyle name="Hipervínculo" xfId="369" builtinId="8" hidden="1"/>
    <cellStyle name="Hipervínculo" xfId="371" builtinId="8" hidden="1"/>
    <cellStyle name="Hipervínculo" xfId="373" builtinId="8" hidden="1"/>
    <cellStyle name="Hipervínculo" xfId="375" builtinId="8" hidden="1"/>
    <cellStyle name="Hipervínculo" xfId="377" builtinId="8" hidden="1"/>
    <cellStyle name="Hipervínculo" xfId="379" builtinId="8" hidden="1"/>
    <cellStyle name="Hipervínculo" xfId="381" builtinId="8" hidden="1"/>
    <cellStyle name="Hipervínculo" xfId="383" builtinId="8" hidden="1"/>
    <cellStyle name="Hipervínculo" xfId="385" builtinId="8" hidden="1"/>
    <cellStyle name="Hipervínculo" xfId="387" builtinId="8" hidden="1"/>
    <cellStyle name="Hipervínculo" xfId="389" builtinId="8" hidden="1"/>
    <cellStyle name="Hipervínculo" xfId="391" builtinId="8" hidden="1"/>
    <cellStyle name="Hipervínculo" xfId="393" builtinId="8" hidden="1"/>
    <cellStyle name="Hipervínculo" xfId="395" builtinId="8" hidden="1"/>
    <cellStyle name="Hipervínculo" xfId="397" builtinId="8" hidden="1"/>
    <cellStyle name="Hipervínculo" xfId="399" builtinId="8" hidden="1"/>
    <cellStyle name="Hipervínculo" xfId="401" builtinId="8" hidden="1"/>
    <cellStyle name="Hipervínculo" xfId="403" builtinId="8" hidden="1"/>
    <cellStyle name="Hipervínculo" xfId="405" builtinId="8" hidden="1"/>
    <cellStyle name="Hipervínculo" xfId="407" builtinId="8" hidden="1"/>
    <cellStyle name="Hipervínculo" xfId="409" builtinId="8" hidden="1"/>
    <cellStyle name="Hipervínculo" xfId="411" builtinId="8" hidden="1"/>
    <cellStyle name="Hipervínculo" xfId="413" builtinId="8" hidden="1"/>
    <cellStyle name="Hipervínculo" xfId="415" builtinId="8" hidden="1"/>
    <cellStyle name="Hipervínculo" xfId="417" builtinId="8" hidden="1"/>
    <cellStyle name="Hipervínculo" xfId="419" builtinId="8" hidden="1"/>
    <cellStyle name="Hipervínculo" xfId="421" builtinId="8" hidden="1"/>
    <cellStyle name="Hipervínculo" xfId="423" builtinId="8" hidden="1"/>
    <cellStyle name="Hipervínculo" xfId="425" builtinId="8" hidden="1"/>
    <cellStyle name="Hipervínculo" xfId="427" builtinId="8" hidden="1"/>
    <cellStyle name="Hipervínculo" xfId="429" builtinId="8" hidden="1"/>
    <cellStyle name="Hipervínculo" xfId="431" builtinId="8" hidden="1"/>
    <cellStyle name="Hipervínculo" xfId="433" builtinId="8" hidden="1"/>
    <cellStyle name="Hipervínculo" xfId="435" builtinId="8" hidden="1"/>
    <cellStyle name="Hipervínculo" xfId="437" builtinId="8" hidden="1"/>
    <cellStyle name="Hipervínculo" xfId="439" builtinId="8" hidden="1"/>
    <cellStyle name="Hipervínculo" xfId="441" builtinId="8" hidden="1"/>
    <cellStyle name="Hipervínculo" xfId="443" builtinId="8" hidden="1"/>
    <cellStyle name="Hipervínculo" xfId="445" builtinId="8" hidden="1"/>
    <cellStyle name="Hipervínculo" xfId="447" builtinId="8" hidden="1"/>
    <cellStyle name="Hipervínculo" xfId="449" builtinId="8" hidden="1"/>
    <cellStyle name="Hipervínculo" xfId="451" builtinId="8" hidden="1"/>
    <cellStyle name="Hipervínculo" xfId="453" builtinId="8" hidden="1"/>
    <cellStyle name="Hipervínculo" xfId="455" builtinId="8" hidden="1"/>
    <cellStyle name="Hipervínculo" xfId="457" builtinId="8" hidden="1"/>
    <cellStyle name="Hipervínculo" xfId="459" builtinId="8" hidden="1"/>
    <cellStyle name="Hipervínculo" xfId="461" builtinId="8" hidden="1"/>
    <cellStyle name="Hipervínculo" xfId="463" builtinId="8" hidden="1"/>
    <cellStyle name="Hipervínculo" xfId="465" builtinId="8" hidden="1"/>
    <cellStyle name="Hipervínculo" xfId="467" builtinId="8" hidden="1"/>
    <cellStyle name="Hipervínculo" xfId="469" builtinId="8" hidden="1"/>
    <cellStyle name="Hipervínculo" xfId="471" builtinId="8" hidden="1"/>
    <cellStyle name="Hipervínculo" xfId="473" builtinId="8" hidden="1"/>
    <cellStyle name="Hipervínculo" xfId="475" builtinId="8" hidden="1"/>
    <cellStyle name="Hipervínculo" xfId="477" builtinId="8" hidden="1"/>
    <cellStyle name="Hipervínculo" xfId="479" builtinId="8" hidden="1"/>
    <cellStyle name="Hipervínculo" xfId="481" builtinId="8" hidden="1"/>
    <cellStyle name="Hipervínculo" xfId="483" builtinId="8" hidden="1"/>
    <cellStyle name="Hipervínculo" xfId="485" builtinId="8" hidden="1"/>
    <cellStyle name="Hipervínculo" xfId="487" builtinId="8" hidden="1"/>
    <cellStyle name="Hipervínculo" xfId="489" builtinId="8" hidden="1"/>
    <cellStyle name="Hipervínculo" xfId="491" builtinId="8" hidden="1"/>
    <cellStyle name="Hipervínculo" xfId="493" builtinId="8" hidden="1"/>
    <cellStyle name="Hipervínculo" xfId="495" builtinId="8" hidden="1"/>
    <cellStyle name="Hipervínculo" xfId="497" builtinId="8" hidden="1"/>
    <cellStyle name="Hipervínculo" xfId="499" builtinId="8" hidden="1"/>
    <cellStyle name="Hipervínculo" xfId="501" builtinId="8" hidden="1"/>
    <cellStyle name="Hipervínculo" xfId="503" builtinId="8" hidden="1"/>
    <cellStyle name="Hipervínculo" xfId="505" builtinId="8" hidden="1"/>
    <cellStyle name="Hipervínculo" xfId="507" builtinId="8" hidden="1"/>
    <cellStyle name="Hipervínculo" xfId="509" builtinId="8" hidden="1"/>
    <cellStyle name="Hipervínculo" xfId="511" builtinId="8" hidden="1"/>
    <cellStyle name="Hipervínculo" xfId="513" builtinId="8" hidden="1"/>
    <cellStyle name="Hipervínculo" xfId="515" builtinId="8" hidden="1"/>
    <cellStyle name="Hipervínculo" xfId="517" builtinId="8" hidden="1"/>
    <cellStyle name="Hipervínculo" xfId="519" builtinId="8" hidden="1"/>
    <cellStyle name="Hipervínculo" xfId="521" builtinId="8" hidden="1"/>
    <cellStyle name="Hipervínculo" xfId="523" builtinId="8" hidden="1"/>
    <cellStyle name="Hipervínculo" xfId="525" builtinId="8" hidden="1"/>
    <cellStyle name="Hipervínculo" xfId="527" builtinId="8" hidden="1"/>
    <cellStyle name="Hipervínculo" xfId="529" builtinId="8" hidden="1"/>
    <cellStyle name="Hipervínculo" xfId="531" builtinId="8" hidden="1"/>
    <cellStyle name="Hipervínculo" xfId="533" builtinId="8" hidden="1"/>
    <cellStyle name="Hipervínculo" xfId="535" builtinId="8" hidden="1"/>
    <cellStyle name="Hipervínculo" xfId="537" builtinId="8" hidden="1"/>
    <cellStyle name="Hipervínculo" xfId="539" builtinId="8" hidden="1"/>
    <cellStyle name="Hipervínculo" xfId="541" builtinId="8" hidden="1"/>
    <cellStyle name="Hipervínculo" xfId="543" builtinId="8" hidden="1"/>
    <cellStyle name="Hipervínculo" xfId="545" builtinId="8" hidden="1"/>
    <cellStyle name="Hipervínculo" xfId="547" builtinId="8" hidden="1"/>
    <cellStyle name="Hipervínculo" xfId="549" builtinId="8" hidden="1"/>
    <cellStyle name="Hipervínculo" xfId="551" builtinId="8" hidden="1"/>
    <cellStyle name="Hipervínculo" xfId="553" builtinId="8" hidden="1"/>
    <cellStyle name="Hipervínculo" xfId="555" builtinId="8" hidden="1"/>
    <cellStyle name="Hipervínculo" xfId="557" builtinId="8" hidden="1"/>
    <cellStyle name="Hipervínculo" xfId="559" builtinId="8" hidden="1"/>
    <cellStyle name="Hipervínculo" xfId="561" builtinId="8" hidden="1"/>
    <cellStyle name="Hipervínculo" xfId="563" builtinId="8" hidden="1"/>
    <cellStyle name="Hipervínculo" xfId="565" builtinId="8" hidden="1"/>
    <cellStyle name="Hipervínculo" xfId="567" builtinId="8" hidden="1"/>
    <cellStyle name="Hipervínculo" xfId="569" builtinId="8" hidden="1"/>
    <cellStyle name="Hipervínculo" xfId="571" builtinId="8" hidden="1"/>
    <cellStyle name="Hipervínculo" xfId="573" builtinId="8" hidden="1"/>
    <cellStyle name="Hipervínculo" xfId="575" builtinId="8" hidden="1"/>
    <cellStyle name="Hipervínculo" xfId="577" builtinId="8" hidden="1"/>
    <cellStyle name="Hipervínculo" xfId="579" builtinId="8" hidden="1"/>
    <cellStyle name="Hipervínculo" xfId="581" builtinId="8" hidden="1"/>
    <cellStyle name="Hipervínculo" xfId="583" builtinId="8" hidden="1"/>
    <cellStyle name="Hipervínculo" xfId="585" builtinId="8" hidden="1"/>
    <cellStyle name="Hipervínculo" xfId="587" builtinId="8" hidden="1"/>
    <cellStyle name="Hipervínculo" xfId="589" builtinId="8" hidden="1"/>
    <cellStyle name="Hipervínculo" xfId="591" builtinId="8" hidden="1"/>
    <cellStyle name="Hipervínculo" xfId="593" builtinId="8" hidden="1"/>
    <cellStyle name="Hipervínculo" xfId="595" builtinId="8" hidden="1"/>
    <cellStyle name="Hipervínculo" xfId="597" builtinId="8" hidden="1"/>
    <cellStyle name="Hipervínculo" xfId="599" builtinId="8" hidden="1"/>
    <cellStyle name="Hipervínculo" xfId="601" builtinId="8" hidden="1"/>
    <cellStyle name="Hipervínculo" xfId="603" builtinId="8" hidden="1"/>
    <cellStyle name="Hipervínculo" xfId="605" builtinId="8" hidden="1"/>
    <cellStyle name="Hipervínculo" xfId="607" builtinId="8" hidden="1"/>
    <cellStyle name="Hipervínculo" xfId="609" builtinId="8" hidden="1"/>
    <cellStyle name="Hipervínculo" xfId="611" builtinId="8" hidden="1"/>
    <cellStyle name="Hipervínculo" xfId="613" builtinId="8" hidden="1"/>
    <cellStyle name="Hipervínculo" xfId="615" builtinId="8" hidden="1"/>
    <cellStyle name="Hipervínculo" xfId="617" builtinId="8" hidden="1"/>
    <cellStyle name="Hipervínculo" xfId="619" builtinId="8" hidden="1"/>
    <cellStyle name="Hipervínculo" xfId="621" builtinId="8" hidden="1"/>
    <cellStyle name="Hipervínculo" xfId="623" builtinId="8" hidden="1"/>
    <cellStyle name="Hipervínculo" xfId="625" builtinId="8" hidden="1"/>
    <cellStyle name="Hipervínculo" xfId="627" builtinId="8" hidden="1"/>
    <cellStyle name="Hipervínculo" xfId="629" builtinId="8" hidden="1"/>
    <cellStyle name="Hipervínculo" xfId="631" builtinId="8" hidden="1"/>
    <cellStyle name="Hipervínculo" xfId="633" builtinId="8" hidden="1"/>
    <cellStyle name="Hipervínculo" xfId="635" builtinId="8" hidden="1"/>
    <cellStyle name="Hipervínculo" xfId="637" builtinId="8" hidden="1"/>
    <cellStyle name="Hipervínculo" xfId="639" builtinId="8" hidden="1"/>
    <cellStyle name="Hipervínculo" xfId="641" builtinId="8" hidden="1"/>
    <cellStyle name="Hipervínculo" xfId="643" builtinId="8" hidden="1"/>
    <cellStyle name="Hipervínculo" xfId="645" builtinId="8" hidden="1"/>
    <cellStyle name="Hipervínculo" xfId="647" builtinId="8" hidden="1"/>
    <cellStyle name="Hipervínculo" xfId="649" builtinId="8" hidden="1"/>
    <cellStyle name="Hipervínculo" xfId="651" builtinId="8" hidden="1"/>
    <cellStyle name="Hipervínculo" xfId="653" builtinId="8" hidden="1"/>
    <cellStyle name="Hipervínculo" xfId="655" builtinId="8" hidden="1"/>
    <cellStyle name="Hipervínculo" xfId="657" builtinId="8" hidden="1"/>
    <cellStyle name="Hipervínculo" xfId="659" builtinId="8" hidden="1"/>
    <cellStyle name="Hipervínculo" xfId="661" builtinId="8" hidden="1"/>
    <cellStyle name="Hipervínculo" xfId="663" builtinId="8" hidden="1"/>
    <cellStyle name="Hipervínculo" xfId="665" builtinId="8" hidden="1"/>
    <cellStyle name="Hipervínculo" xfId="667" builtinId="8" hidden="1"/>
    <cellStyle name="Hipervínculo" xfId="669" builtinId="8" hidden="1"/>
    <cellStyle name="Hipervínculo" xfId="671" builtinId="8" hidden="1"/>
    <cellStyle name="Hipervínculo" xfId="673" builtinId="8" hidden="1"/>
    <cellStyle name="Hipervínculo" xfId="675" builtinId="8" hidden="1"/>
    <cellStyle name="Hipervínculo" xfId="677" builtinId="8" hidden="1"/>
    <cellStyle name="Hipervínculo" xfId="679" builtinId="8" hidden="1"/>
    <cellStyle name="Hipervínculo" xfId="681" builtinId="8" hidden="1"/>
    <cellStyle name="Hipervínculo" xfId="683" builtinId="8" hidden="1"/>
    <cellStyle name="Hipervínculo" xfId="685" builtinId="8" hidden="1"/>
    <cellStyle name="Hipervínculo" xfId="687" builtinId="8" hidden="1"/>
    <cellStyle name="Hipervínculo" xfId="689" builtinId="8" hidden="1"/>
    <cellStyle name="Hipervínculo" xfId="691" builtinId="8" hidden="1"/>
    <cellStyle name="Hipervínculo" xfId="693" builtinId="8" hidden="1"/>
    <cellStyle name="Hipervínculo" xfId="695" builtinId="8" hidden="1"/>
    <cellStyle name="Hipervínculo" xfId="697" builtinId="8" hidden="1"/>
    <cellStyle name="Hipervínculo" xfId="699" builtinId="8" hidden="1"/>
    <cellStyle name="Hipervínculo" xfId="701" builtinId="8" hidden="1"/>
    <cellStyle name="Hipervínculo" xfId="703" builtinId="8" hidden="1"/>
    <cellStyle name="Hipervínculo" xfId="705" builtinId="8" hidden="1"/>
    <cellStyle name="Hipervínculo" xfId="707" builtinId="8" hidden="1"/>
    <cellStyle name="Hipervínculo" xfId="709" builtinId="8" hidden="1"/>
    <cellStyle name="Hipervínculo" xfId="711" builtinId="8" hidden="1"/>
    <cellStyle name="Hipervínculo" xfId="713" builtinId="8" hidden="1"/>
    <cellStyle name="Hipervínculo" xfId="715" builtinId="8" hidden="1"/>
    <cellStyle name="Hipervínculo" xfId="717" builtinId="8" hidden="1"/>
    <cellStyle name="Hipervínculo" xfId="719" builtinId="8" hidden="1"/>
    <cellStyle name="Hipervínculo" xfId="721" builtinId="8" hidden="1"/>
    <cellStyle name="Hipervínculo" xfId="723" builtinId="8" hidden="1"/>
    <cellStyle name="Hipervínculo" xfId="725" builtinId="8" hidden="1"/>
    <cellStyle name="Hipervínculo" xfId="727" builtinId="8" hidden="1"/>
    <cellStyle name="Hipervínculo" xfId="729" builtinId="8" hidden="1"/>
    <cellStyle name="Hipervínculo" xfId="731" builtinId="8" hidden="1"/>
    <cellStyle name="Hipervínculo" xfId="733" builtinId="8" hidden="1"/>
    <cellStyle name="Hipervínculo" xfId="735" builtinId="8" hidden="1"/>
    <cellStyle name="Hipervínculo" xfId="737" builtinId="8" hidden="1"/>
    <cellStyle name="Hipervínculo" xfId="739" builtinId="8" hidden="1"/>
    <cellStyle name="Hipervínculo" xfId="741" builtinId="8" hidden="1"/>
    <cellStyle name="Hipervínculo" xfId="743" builtinId="8" hidden="1"/>
    <cellStyle name="Hipervínculo" xfId="745" builtinId="8" hidden="1"/>
    <cellStyle name="Hipervínculo" xfId="747" builtinId="8" hidden="1"/>
    <cellStyle name="Hipervínculo" xfId="749" builtinId="8" hidden="1"/>
    <cellStyle name="Hipervínculo" xfId="751" builtinId="8" hidden="1"/>
    <cellStyle name="Hipervínculo" xfId="753" builtinId="8" hidden="1"/>
    <cellStyle name="Hipervínculo" xfId="755" builtinId="8" hidden="1"/>
    <cellStyle name="Hipervínculo" xfId="757" builtinId="8" hidden="1"/>
    <cellStyle name="Hipervínculo" xfId="759" builtinId="8" hidden="1"/>
    <cellStyle name="Hipervínculo" xfId="761" builtinId="8" hidden="1"/>
    <cellStyle name="Hipervínculo" xfId="763" builtinId="8" hidden="1"/>
    <cellStyle name="Hipervínculo" xfId="765" builtinId="8" hidden="1"/>
    <cellStyle name="Hipervínculo" xfId="767" builtinId="8" hidden="1"/>
    <cellStyle name="Hipervínculo" xfId="769" builtinId="8" hidden="1"/>
    <cellStyle name="Hipervínculo" xfId="771" builtinId="8" hidden="1"/>
    <cellStyle name="Hipervínculo" xfId="773" builtinId="8" hidden="1"/>
    <cellStyle name="Hipervínculo" xfId="775" builtinId="8" hidden="1"/>
    <cellStyle name="Hipervínculo" xfId="777" builtinId="8" hidden="1"/>
    <cellStyle name="Hipervínculo" xfId="779" builtinId="8" hidden="1"/>
    <cellStyle name="Hipervínculo" xfId="781" builtinId="8" hidden="1"/>
    <cellStyle name="Hipervínculo" xfId="783" builtinId="8" hidden="1"/>
    <cellStyle name="Hipervínculo" xfId="785" builtinId="8" hidden="1"/>
    <cellStyle name="Hipervínculo" xfId="787" builtinId="8" hidden="1"/>
    <cellStyle name="Hipervínculo" xfId="789" builtinId="8" hidden="1"/>
    <cellStyle name="Hipervínculo" xfId="791" builtinId="8" hidden="1"/>
    <cellStyle name="Hipervínculo" xfId="793" builtinId="8" hidden="1"/>
    <cellStyle name="Hipervínculo" xfId="795" builtinId="8" hidden="1"/>
    <cellStyle name="Hipervínculo" xfId="797" builtinId="8" hidden="1"/>
    <cellStyle name="Hipervínculo" xfId="799" builtinId="8" hidden="1"/>
    <cellStyle name="Hipervínculo" xfId="801" builtinId="8" hidden="1"/>
    <cellStyle name="Hipervínculo" xfId="803" builtinId="8" hidden="1"/>
    <cellStyle name="Hipervínculo" xfId="805" builtinId="8" hidden="1"/>
    <cellStyle name="Hipervínculo" xfId="807" builtinId="8" hidden="1"/>
    <cellStyle name="Hipervínculo" xfId="809" builtinId="8" hidden="1"/>
    <cellStyle name="Hipervínculo" xfId="811" builtinId="8" hidden="1"/>
    <cellStyle name="Hipervínculo" xfId="813" builtinId="8" hidden="1"/>
    <cellStyle name="Hipervínculo" xfId="815" builtinId="8" hidden="1"/>
    <cellStyle name="Hipervínculo" xfId="817" builtinId="8" hidden="1"/>
    <cellStyle name="Hipervínculo" xfId="819" builtinId="8" hidden="1"/>
    <cellStyle name="Hipervínculo" xfId="821" builtinId="8" hidden="1"/>
    <cellStyle name="Hipervínculo" xfId="823" builtinId="8" hidden="1"/>
    <cellStyle name="Hipervínculo" xfId="825" builtinId="8" hidden="1"/>
    <cellStyle name="Hipervínculo" xfId="827" builtinId="8" hidden="1"/>
    <cellStyle name="Hipervínculo" xfId="829" builtinId="8" hidden="1"/>
    <cellStyle name="Hipervínculo" xfId="831" builtinId="8" hidden="1"/>
    <cellStyle name="Hipervínculo" xfId="833" builtinId="8" hidden="1"/>
    <cellStyle name="Hipervínculo" xfId="835" builtinId="8" hidden="1"/>
    <cellStyle name="Hipervínculo" xfId="837" builtinId="8" hidden="1"/>
    <cellStyle name="Hipervínculo" xfId="839" builtinId="8" hidden="1"/>
    <cellStyle name="Hipervínculo" xfId="841" builtinId="8" hidden="1"/>
    <cellStyle name="Hipervínculo" xfId="843" builtinId="8" hidden="1"/>
    <cellStyle name="Hipervínculo" xfId="845" builtinId="8" hidden="1"/>
    <cellStyle name="Hipervínculo" xfId="847" builtinId="8" hidden="1"/>
    <cellStyle name="Hipervínculo" xfId="849" builtinId="8" hidden="1"/>
    <cellStyle name="Hipervínculo" xfId="851" builtinId="8" hidden="1"/>
    <cellStyle name="Hipervínculo" xfId="853" builtinId="8" hidden="1"/>
    <cellStyle name="Hipervínculo" xfId="855" builtinId="8" hidden="1"/>
    <cellStyle name="Hipervínculo" xfId="857" builtinId="8" hidden="1"/>
    <cellStyle name="Hipervínculo" xfId="859" builtinId="8" hidden="1"/>
    <cellStyle name="Hipervínculo" xfId="861" builtinId="8" hidden="1"/>
    <cellStyle name="Hipervínculo" xfId="863" builtinId="8" hidden="1"/>
    <cellStyle name="Hipervínculo" xfId="865" builtinId="8" hidden="1"/>
    <cellStyle name="Hipervínculo" xfId="867" builtinId="8" hidden="1"/>
    <cellStyle name="Hipervínculo" xfId="869" builtinId="8" hidden="1"/>
    <cellStyle name="Hipervínculo" xfId="871" builtinId="8" hidden="1"/>
    <cellStyle name="Hipervínculo" xfId="873" builtinId="8" hidden="1"/>
    <cellStyle name="Hipervínculo" xfId="875" builtinId="8" hidden="1"/>
    <cellStyle name="Hipervínculo" xfId="877" builtinId="8" hidden="1"/>
    <cellStyle name="Hipervínculo" xfId="879" builtinId="8" hidden="1"/>
    <cellStyle name="Hipervínculo" xfId="881" builtinId="8" hidden="1"/>
    <cellStyle name="Hipervínculo" xfId="883" builtinId="8" hidden="1"/>
    <cellStyle name="Hipervínculo" xfId="885" builtinId="8" hidden="1"/>
    <cellStyle name="Hipervínculo" xfId="887" builtinId="8" hidden="1"/>
    <cellStyle name="Hipervínculo" xfId="889" builtinId="8" hidden="1"/>
    <cellStyle name="Hipervínculo" xfId="891" builtinId="8" hidden="1"/>
    <cellStyle name="Hipervínculo" xfId="893" builtinId="8" hidden="1"/>
    <cellStyle name="Hipervínculo" xfId="895" builtinId="8" hidden="1"/>
    <cellStyle name="Hipervínculo" xfId="897" builtinId="8" hidden="1"/>
    <cellStyle name="Hipervínculo" xfId="899" builtinId="8" hidden="1"/>
    <cellStyle name="Hipervínculo" xfId="901" builtinId="8" hidden="1"/>
    <cellStyle name="Hipervínculo" xfId="903" builtinId="8" hidden="1"/>
    <cellStyle name="Hipervínculo" xfId="905" builtinId="8" hidden="1"/>
    <cellStyle name="Hipervínculo" xfId="907" builtinId="8" hidden="1"/>
    <cellStyle name="Hipervínculo" xfId="909" builtinId="8" hidden="1"/>
    <cellStyle name="Hipervínculo" xfId="911" builtinId="8" hidden="1"/>
    <cellStyle name="Hipervínculo" xfId="913" builtinId="8" hidden="1"/>
    <cellStyle name="Hipervínculo" xfId="915" builtinId="8" hidden="1"/>
    <cellStyle name="Hipervínculo" xfId="917" builtinId="8" hidden="1"/>
    <cellStyle name="Hipervínculo" xfId="919" builtinId="8" hidden="1"/>
    <cellStyle name="Hipervínculo" xfId="921" builtinId="8" hidden="1"/>
    <cellStyle name="Hipervínculo" xfId="923" builtinId="8" hidden="1"/>
    <cellStyle name="Hipervínculo" xfId="925" builtinId="8" hidden="1"/>
    <cellStyle name="Hipervínculo" xfId="927" builtinId="8" hidden="1"/>
    <cellStyle name="Hipervínculo" xfId="929" builtinId="8" hidden="1"/>
    <cellStyle name="Hipervínculo" xfId="931" builtinId="8" hidden="1"/>
    <cellStyle name="Hipervínculo" xfId="933" builtinId="8" hidden="1"/>
    <cellStyle name="Hipervínculo" xfId="935" builtinId="8" hidden="1"/>
    <cellStyle name="Hipervínculo" xfId="937" builtinId="8" hidden="1"/>
    <cellStyle name="Hipervínculo" xfId="939" builtinId="8" hidden="1"/>
    <cellStyle name="Hipervínculo" xfId="941" builtinId="8" hidden="1"/>
    <cellStyle name="Hipervínculo" xfId="943" builtinId="8" hidden="1"/>
    <cellStyle name="Hipervínculo" xfId="945" builtinId="8" hidden="1"/>
    <cellStyle name="Hipervínculo" xfId="947" builtinId="8" hidden="1"/>
    <cellStyle name="Hipervínculo" xfId="949" builtinId="8" hidden="1"/>
    <cellStyle name="Hipervínculo" xfId="951" builtinId="8" hidden="1"/>
    <cellStyle name="Hipervínculo" xfId="953" builtinId="8" hidden="1"/>
    <cellStyle name="Hipervínculo" xfId="955" builtinId="8" hidden="1"/>
    <cellStyle name="Hipervínculo" xfId="957" builtinId="8" hidden="1"/>
    <cellStyle name="Hipervínculo" xfId="959" builtinId="8" hidden="1"/>
    <cellStyle name="Hipervínculo" xfId="961" builtinId="8" hidden="1"/>
    <cellStyle name="Hipervínculo" xfId="963" builtinId="8" hidden="1"/>
    <cellStyle name="Hipervínculo" xfId="965" builtinId="8" hidden="1"/>
    <cellStyle name="Hipervínculo" xfId="967" builtinId="8" hidden="1"/>
    <cellStyle name="Hipervínculo" xfId="969" builtinId="8" hidden="1"/>
    <cellStyle name="Hipervínculo" xfId="971" builtinId="8" hidden="1"/>
    <cellStyle name="Hipervínculo" xfId="973" builtinId="8" hidden="1"/>
    <cellStyle name="Hipervínculo" xfId="975" builtinId="8" hidden="1"/>
    <cellStyle name="Hipervínculo" xfId="977" builtinId="8" hidden="1"/>
    <cellStyle name="Hipervínculo" xfId="979" builtinId="8" hidden="1"/>
    <cellStyle name="Hipervínculo" xfId="981" builtinId="8" hidden="1"/>
    <cellStyle name="Hipervínculo" xfId="983" builtinId="8" hidden="1"/>
    <cellStyle name="Hipervínculo" xfId="985" builtinId="8" hidden="1"/>
    <cellStyle name="Hipervínculo" xfId="987" builtinId="8" hidden="1"/>
    <cellStyle name="Hipervínculo" xfId="989" builtinId="8" hidden="1"/>
    <cellStyle name="Hipervínculo" xfId="991" builtinId="8" hidden="1"/>
    <cellStyle name="Hipervínculo" xfId="993" builtinId="8" hidden="1"/>
    <cellStyle name="Hipervínculo" xfId="995" builtinId="8" hidden="1"/>
    <cellStyle name="Hipervínculo" xfId="997" builtinId="8" hidden="1"/>
    <cellStyle name="Hipervínculo" xfId="999" builtinId="8" hidden="1"/>
    <cellStyle name="Hipervínculo" xfId="1001" builtinId="8" hidden="1"/>
    <cellStyle name="Hipervínculo" xfId="1003" builtinId="8" hidden="1"/>
    <cellStyle name="Hipervínculo" xfId="1005" builtinId="8" hidden="1"/>
    <cellStyle name="Hipervínculo" xfId="1007" builtinId="8" hidden="1"/>
    <cellStyle name="Hipervínculo" xfId="1009" builtinId="8" hidden="1"/>
    <cellStyle name="Hipervínculo" xfId="1011" builtinId="8" hidden="1"/>
    <cellStyle name="Hipervínculo" xfId="1013" builtinId="8" hidden="1"/>
    <cellStyle name="Hipervínculo" xfId="1015" builtinId="8" hidden="1"/>
    <cellStyle name="Hipervínculo" xfId="1017" builtinId="8" hidden="1"/>
    <cellStyle name="Hipervínculo" xfId="1019" builtinId="8" hidden="1"/>
    <cellStyle name="Hipervínculo" xfId="1021" builtinId="8" hidden="1"/>
    <cellStyle name="Hipervínculo" xfId="1023" builtinId="8" hidden="1"/>
    <cellStyle name="Hipervínculo" xfId="1025" builtinId="8" hidden="1"/>
    <cellStyle name="Hipervínculo" xfId="1027" builtinId="8" hidden="1"/>
    <cellStyle name="Hipervínculo" xfId="1029" builtinId="8" hidden="1"/>
    <cellStyle name="Hipervínculo" xfId="1031" builtinId="8" hidden="1"/>
    <cellStyle name="Hipervínculo" xfId="1033" builtinId="8" hidden="1"/>
    <cellStyle name="Hipervínculo" xfId="1035" builtinId="8" hidden="1"/>
    <cellStyle name="Hipervínculo" xfId="1037" builtinId="8" hidden="1"/>
    <cellStyle name="Hipervínculo" xfId="1039" builtinId="8" hidden="1"/>
    <cellStyle name="Hipervínculo" xfId="1041" builtinId="8" hidden="1"/>
    <cellStyle name="Hipervínculo" xfId="1043" builtinId="8" hidden="1"/>
    <cellStyle name="Hipervínculo" xfId="1045" builtinId="8" hidden="1"/>
    <cellStyle name="Hipervínculo" xfId="1047" builtinId="8" hidden="1"/>
    <cellStyle name="Hipervínculo" xfId="1049" builtinId="8" hidden="1"/>
    <cellStyle name="Hipervínculo" xfId="1051" builtinId="8" hidden="1"/>
    <cellStyle name="Hipervínculo" xfId="1053" builtinId="8" hidden="1"/>
    <cellStyle name="Hipervínculo" xfId="1055" builtinId="8" hidden="1"/>
    <cellStyle name="Hipervínculo" xfId="1057" builtinId="8" hidden="1"/>
    <cellStyle name="Hipervínculo" xfId="1059" builtinId="8" hidden="1"/>
    <cellStyle name="Hipervínculo" xfId="1061" builtinId="8" hidden="1"/>
    <cellStyle name="Hipervínculo" xfId="1063" builtinId="8" hidden="1"/>
    <cellStyle name="Hipervínculo" xfId="1065" builtinId="8" hidden="1"/>
    <cellStyle name="Hipervínculo" xfId="1067" builtinId="8" hidden="1"/>
    <cellStyle name="Hipervínculo" xfId="1069" builtinId="8" hidden="1"/>
    <cellStyle name="Hipervínculo" xfId="1071" builtinId="8" hidden="1"/>
    <cellStyle name="Hipervínculo" xfId="1073" builtinId="8" hidden="1"/>
    <cellStyle name="Hipervínculo" xfId="1075" builtinId="8" hidden="1"/>
    <cellStyle name="Hipervínculo" xfId="1077" builtinId="8" hidden="1"/>
    <cellStyle name="Hipervínculo" xfId="1079" builtinId="8" hidden="1"/>
    <cellStyle name="Hipervínculo" xfId="1081" builtinId="8" hidden="1"/>
    <cellStyle name="Hipervínculo" xfId="1083" builtinId="8" hidden="1"/>
    <cellStyle name="Hipervínculo" xfId="1085" builtinId="8" hidden="1"/>
    <cellStyle name="Hipervínculo" xfId="1087" builtinId="8" hidden="1"/>
    <cellStyle name="Hipervínculo" xfId="1089" builtinId="8" hidden="1"/>
    <cellStyle name="Hipervínculo" xfId="1091" builtinId="8" hidden="1"/>
    <cellStyle name="Hipervínculo" xfId="1093" builtinId="8" hidden="1"/>
    <cellStyle name="Hipervínculo" xfId="1095" builtinId="8" hidden="1"/>
    <cellStyle name="Hipervínculo" xfId="1097" builtinId="8" hidden="1"/>
    <cellStyle name="Hipervínculo" xfId="1099" builtinId="8" hidden="1"/>
    <cellStyle name="Hipervínculo" xfId="1101" builtinId="8" hidden="1"/>
    <cellStyle name="Hipervínculo" xfId="1103" builtinId="8" hidden="1"/>
    <cellStyle name="Hipervínculo" xfId="1105" builtinId="8" hidden="1"/>
    <cellStyle name="Hipervínculo" xfId="1107" builtinId="8" hidden="1"/>
    <cellStyle name="Hipervínculo" xfId="1109" builtinId="8" hidden="1"/>
    <cellStyle name="Hipervínculo" xfId="1111" builtinId="8" hidden="1"/>
    <cellStyle name="Hipervínculo" xfId="1113" builtinId="8" hidden="1"/>
    <cellStyle name="Hipervínculo" xfId="1115" builtinId="8" hidden="1"/>
    <cellStyle name="Hipervínculo" xfId="1117" builtinId="8" hidden="1"/>
    <cellStyle name="Hipervínculo" xfId="1119" builtinId="8" hidden="1"/>
    <cellStyle name="Hipervínculo" xfId="1121" builtinId="8" hidden="1"/>
    <cellStyle name="Hipervínculo" xfId="1123" builtinId="8" hidden="1"/>
    <cellStyle name="Hipervínculo" xfId="1125" builtinId="8" hidden="1"/>
    <cellStyle name="Hipervínculo" xfId="1127" builtinId="8" hidden="1"/>
    <cellStyle name="Hipervínculo" xfId="1129" builtinId="8" hidden="1"/>
    <cellStyle name="Hipervínculo" xfId="1131" builtinId="8" hidden="1"/>
    <cellStyle name="Hipervínculo" xfId="1133" builtinId="8" hidden="1"/>
    <cellStyle name="Hipervínculo" xfId="1135" builtinId="8" hidden="1"/>
    <cellStyle name="Hipervínculo" xfId="1137" builtinId="8" hidden="1"/>
    <cellStyle name="Hipervínculo" xfId="1139" builtinId="8" hidden="1"/>
    <cellStyle name="Hipervínculo" xfId="1141" builtinId="8" hidden="1"/>
    <cellStyle name="Hipervínculo" xfId="1143" builtinId="8" hidden="1"/>
    <cellStyle name="Hipervínculo" xfId="1145" builtinId="8" hidden="1"/>
    <cellStyle name="Hipervínculo" xfId="1147" builtinId="8" hidden="1"/>
    <cellStyle name="Hipervínculo" xfId="1149" builtinId="8" hidden="1"/>
    <cellStyle name="Hipervínculo" xfId="1151" builtinId="8" hidden="1"/>
    <cellStyle name="Hipervínculo" xfId="1153" builtinId="8" hidden="1"/>
    <cellStyle name="Hipervínculo" xfId="1155" builtinId="8" hidden="1"/>
    <cellStyle name="Hipervínculo" xfId="1157" builtinId="8" hidden="1"/>
    <cellStyle name="Hipervínculo" xfId="1159" builtinId="8" hidden="1"/>
    <cellStyle name="Hipervínculo" xfId="1161" builtinId="8" hidden="1"/>
    <cellStyle name="Hipervínculo" xfId="1163" builtinId="8" hidden="1"/>
    <cellStyle name="Hipervínculo" xfId="1165" builtinId="8" hidden="1"/>
    <cellStyle name="Hipervínculo" xfId="1167" builtinId="8" hidden="1"/>
    <cellStyle name="Hipervínculo" xfId="1169" builtinId="8" hidden="1"/>
    <cellStyle name="Hipervínculo" xfId="1171" builtinId="8" hidden="1"/>
    <cellStyle name="Hipervínculo" xfId="1173" builtinId="8" hidden="1"/>
    <cellStyle name="Hipervínculo" xfId="1175" builtinId="8" hidden="1"/>
    <cellStyle name="Hipervínculo" xfId="1177" builtinId="8" hidden="1"/>
    <cellStyle name="Hipervínculo" xfId="1179" builtinId="8" hidden="1"/>
    <cellStyle name="Hipervínculo" xfId="1181" builtinId="8" hidden="1"/>
    <cellStyle name="Hipervínculo" xfId="1183" builtinId="8" hidden="1"/>
    <cellStyle name="Hipervínculo" xfId="1185" builtinId="8" hidden="1"/>
    <cellStyle name="Hipervínculo" xfId="1187" builtinId="8" hidden="1"/>
    <cellStyle name="Hipervínculo" xfId="1189" builtinId="8" hidden="1"/>
    <cellStyle name="Hipervínculo" xfId="1191" builtinId="8" hidden="1"/>
    <cellStyle name="Hipervínculo" xfId="1193" builtinId="8" hidden="1"/>
    <cellStyle name="Hipervínculo" xfId="1195" builtinId="8" hidden="1"/>
    <cellStyle name="Hipervínculo" xfId="1197" builtinId="8" hidden="1"/>
    <cellStyle name="Hipervínculo" xfId="1199" builtinId="8" hidden="1"/>
    <cellStyle name="Hipervínculo" xfId="1201" builtinId="8" hidden="1"/>
    <cellStyle name="Hipervínculo" xfId="1203" builtinId="8" hidden="1"/>
    <cellStyle name="Hipervínculo" xfId="1205" builtinId="8" hidden="1"/>
    <cellStyle name="Hipervínculo" xfId="1207" builtinId="8" hidden="1"/>
    <cellStyle name="Hipervínculo" xfId="1209" builtinId="8" hidden="1"/>
    <cellStyle name="Hipervínculo" xfId="1211" builtinId="8" hidden="1"/>
    <cellStyle name="Hipervínculo" xfId="1213" builtinId="8" hidden="1"/>
    <cellStyle name="Hipervínculo" xfId="1215" builtinId="8" hidden="1"/>
    <cellStyle name="Hipervínculo" xfId="1217" builtinId="8" hidden="1"/>
    <cellStyle name="Hipervínculo" xfId="1219" builtinId="8" hidden="1"/>
    <cellStyle name="Hipervínculo" xfId="1221" builtinId="8" hidden="1"/>
    <cellStyle name="Hipervínculo" xfId="1223" builtinId="8" hidden="1"/>
    <cellStyle name="Hipervínculo" xfId="1225" builtinId="8" hidden="1"/>
    <cellStyle name="Hipervínculo" xfId="1227" builtinId="8" hidden="1"/>
    <cellStyle name="Hipervínculo" xfId="1229" builtinId="8" hidden="1"/>
    <cellStyle name="Hipervínculo" xfId="1231" builtinId="8" hidden="1"/>
    <cellStyle name="Hipervínculo" xfId="1233" builtinId="8" hidden="1"/>
    <cellStyle name="Hipervínculo" xfId="1235" builtinId="8" hidden="1"/>
    <cellStyle name="Hipervínculo" xfId="1237" builtinId="8" hidden="1"/>
    <cellStyle name="Hipervínculo" xfId="1239" builtinId="8" hidden="1"/>
    <cellStyle name="Hipervínculo" xfId="1241" builtinId="8" hidden="1"/>
    <cellStyle name="Hipervínculo" xfId="1243" builtinId="8" hidden="1"/>
    <cellStyle name="Hipervínculo" xfId="1245" builtinId="8" hidden="1"/>
    <cellStyle name="Hipervínculo" xfId="1247" builtinId="8" hidden="1"/>
    <cellStyle name="Hipervínculo" xfId="1249" builtinId="8" hidden="1"/>
    <cellStyle name="Hipervínculo" xfId="1251" builtinId="8" hidden="1"/>
    <cellStyle name="Hipervínculo" xfId="1253" builtinId="8" hidden="1"/>
    <cellStyle name="Hipervínculo" xfId="1255" builtinId="8" hidden="1"/>
    <cellStyle name="Hipervínculo" xfId="1257" builtinId="8" hidden="1"/>
    <cellStyle name="Hipervínculo" xfId="1259" builtinId="8" hidden="1"/>
    <cellStyle name="Hipervínculo" xfId="1261" builtinId="8" hidden="1"/>
    <cellStyle name="Hipervínculo" xfId="1263" builtinId="8" hidden="1"/>
    <cellStyle name="Hipervínculo" xfId="1265" builtinId="8" hidden="1"/>
    <cellStyle name="Hipervínculo" xfId="1267" builtinId="8" hidden="1"/>
    <cellStyle name="Hipervínculo" xfId="1269" builtinId="8" hidden="1"/>
    <cellStyle name="Hipervínculo" xfId="1271" builtinId="8" hidden="1"/>
    <cellStyle name="Hipervínculo" xfId="1273" builtinId="8" hidden="1"/>
    <cellStyle name="Hipervínculo" xfId="1275" builtinId="8" hidden="1"/>
    <cellStyle name="Hipervínculo" xfId="1277" builtinId="8" hidden="1"/>
    <cellStyle name="Hipervínculo" xfId="1279" builtinId="8" hidden="1"/>
    <cellStyle name="Hipervínculo" xfId="1281" builtinId="8" hidden="1"/>
    <cellStyle name="Hipervínculo" xfId="1283" builtinId="8" hidden="1"/>
    <cellStyle name="Hipervínculo" xfId="1285" builtinId="8" hidden="1"/>
    <cellStyle name="Hipervínculo" xfId="1287" builtinId="8" hidden="1"/>
    <cellStyle name="Hipervínculo" xfId="1289" builtinId="8" hidden="1"/>
    <cellStyle name="Hipervínculo" xfId="1291" builtinId="8" hidden="1"/>
    <cellStyle name="Hipervínculo" xfId="1293" builtinId="8" hidden="1"/>
    <cellStyle name="Hipervínculo" xfId="1296" builtinId="8" hidden="1"/>
    <cellStyle name="Hipervínculo" xfId="1298" builtinId="8" hidden="1"/>
    <cellStyle name="Hipervínculo" xfId="1300" builtinId="8" hidden="1"/>
    <cellStyle name="Hipervínculo" xfId="1302" builtinId="8" hidden="1"/>
    <cellStyle name="Hipervínculo" xfId="1304" builtinId="8" hidden="1"/>
    <cellStyle name="Hipervínculo" xfId="1306" builtinId="8" hidden="1"/>
    <cellStyle name="Hipervínculo" xfId="1308" builtinId="8" hidden="1"/>
    <cellStyle name="Hipervínculo" xfId="1310" builtinId="8" hidden="1"/>
    <cellStyle name="Hipervínculo" xfId="1312" builtinId="8" hidden="1"/>
    <cellStyle name="Hipervínculo" xfId="1314" builtinId="8" hidden="1"/>
    <cellStyle name="Hipervínculo" xfId="1316" builtinId="8" hidden="1"/>
    <cellStyle name="Hipervínculo" xfId="1318" builtinId="8" hidden="1"/>
    <cellStyle name="Hipervínculo" xfId="1320" builtinId="8" hidden="1"/>
    <cellStyle name="Hipervínculo" xfId="1322" builtinId="8" hidden="1"/>
    <cellStyle name="Hipervínculo" xfId="1324" builtinId="8" hidden="1"/>
    <cellStyle name="Hipervínculo" xfId="1326" builtinId="8" hidden="1"/>
    <cellStyle name="Hipervínculo" xfId="1328" builtinId="8" hidden="1"/>
    <cellStyle name="Hipervínculo" xfId="1330" builtinId="8" hidden="1"/>
    <cellStyle name="Hipervínculo" xfId="1332" builtinId="8" hidden="1"/>
    <cellStyle name="Hipervínculo" xfId="1334" builtinId="8" hidden="1"/>
    <cellStyle name="Hipervínculo" xfId="1336" builtinId="8" hidden="1"/>
    <cellStyle name="Hipervínculo" xfId="1338" builtinId="8" hidden="1"/>
    <cellStyle name="Hipervínculo" xfId="1340" builtinId="8" hidden="1"/>
    <cellStyle name="Hipervínculo" xfId="1342" builtinId="8" hidden="1"/>
    <cellStyle name="Hipervínculo" xfId="1344" builtinId="8" hidden="1"/>
    <cellStyle name="Hipervínculo" xfId="1346" builtinId="8" hidden="1"/>
    <cellStyle name="Hipervínculo" xfId="1348" builtinId="8" hidden="1"/>
    <cellStyle name="Hipervínculo" xfId="1350" builtinId="8" hidden="1"/>
    <cellStyle name="Hipervínculo" xfId="1352" builtinId="8" hidden="1"/>
    <cellStyle name="Hipervínculo" xfId="1354" builtinId="8" hidden="1"/>
    <cellStyle name="Hipervínculo" xfId="1356" builtinId="8" hidden="1"/>
    <cellStyle name="Hipervínculo" xfId="1358" builtinId="8" hidden="1"/>
    <cellStyle name="Hipervínculo" xfId="1360" builtinId="8" hidden="1"/>
    <cellStyle name="Hipervínculo" xfId="1362" builtinId="8" hidden="1"/>
    <cellStyle name="Hipervínculo" xfId="1364" builtinId="8" hidden="1"/>
    <cellStyle name="Hipervínculo" xfId="1366" builtinId="8" hidden="1"/>
    <cellStyle name="Hipervínculo" xfId="1368" builtinId="8" hidden="1"/>
    <cellStyle name="Hipervínculo" xfId="1370" builtinId="8" hidden="1"/>
    <cellStyle name="Hipervínculo" xfId="1372" builtinId="8" hidden="1"/>
    <cellStyle name="Hipervínculo" xfId="1374" builtinId="8" hidden="1"/>
    <cellStyle name="Hipervínculo" xfId="1376" builtinId="8" hidden="1"/>
    <cellStyle name="Hipervínculo" xfId="1378" builtinId="8" hidden="1"/>
    <cellStyle name="Hipervínculo" xfId="1380" builtinId="8" hidden="1"/>
    <cellStyle name="Hipervínculo" xfId="1382" builtinId="8" hidden="1"/>
    <cellStyle name="Hipervínculo" xfId="1384" builtinId="8" hidden="1"/>
    <cellStyle name="Hipervínculo" xfId="1386" builtinId="8" hidden="1"/>
    <cellStyle name="Hipervínculo" xfId="1388" builtinId="8" hidden="1"/>
    <cellStyle name="Hipervínculo" xfId="1390" builtinId="8" hidden="1"/>
    <cellStyle name="Hipervínculo" xfId="1392" builtinId="8" hidden="1"/>
    <cellStyle name="Hipervínculo" xfId="1394" builtinId="8" hidden="1"/>
    <cellStyle name="Hipervínculo" xfId="1396" builtinId="8" hidden="1"/>
    <cellStyle name="Hipervínculo" xfId="1398" builtinId="8" hidden="1"/>
    <cellStyle name="Hipervínculo" xfId="1400" builtinId="8" hidden="1"/>
    <cellStyle name="Hipervínculo" xfId="1402" builtinId="8" hidden="1"/>
    <cellStyle name="Hipervínculo" xfId="1404" builtinId="8" hidden="1"/>
    <cellStyle name="Hipervínculo" xfId="1406" builtinId="8" hidden="1"/>
    <cellStyle name="Hipervínculo" xfId="1408" builtinId="8" hidden="1"/>
    <cellStyle name="Hipervínculo" xfId="1410" builtinId="8" hidden="1"/>
    <cellStyle name="Hipervínculo" xfId="1412" builtinId="8" hidden="1"/>
    <cellStyle name="Hipervínculo" xfId="1414" builtinId="8" hidden="1"/>
    <cellStyle name="Hipervínculo" xfId="1416" builtinId="8" hidden="1"/>
    <cellStyle name="Hipervínculo" xfId="1418" builtinId="8" hidden="1"/>
    <cellStyle name="Hipervínculo" xfId="1420" builtinId="8" hidden="1"/>
    <cellStyle name="Hipervínculo" xfId="1422" builtinId="8" hidden="1"/>
    <cellStyle name="Hipervínculo" xfId="1424" builtinId="8" hidden="1"/>
    <cellStyle name="Hipervínculo" xfId="1426" builtinId="8" hidden="1"/>
    <cellStyle name="Hipervínculo" xfId="1428" builtinId="8" hidden="1"/>
    <cellStyle name="Hipervínculo" xfId="1430" builtinId="8" hidden="1"/>
    <cellStyle name="Hipervínculo" xfId="1432" builtinId="8" hidden="1"/>
    <cellStyle name="Hipervínculo" xfId="1434" builtinId="8" hidden="1"/>
    <cellStyle name="Hipervínculo" xfId="1436" builtinId="8" hidden="1"/>
    <cellStyle name="Hipervínculo" xfId="1438" builtinId="8" hidden="1"/>
    <cellStyle name="Hipervínculo" xfId="1440" builtinId="8" hidden="1"/>
    <cellStyle name="Hipervínculo" xfId="1442" builtinId="8" hidden="1"/>
    <cellStyle name="Hipervínculo" xfId="1444" builtinId="8" hidden="1"/>
    <cellStyle name="Hipervínculo" xfId="1446" builtinId="8" hidden="1"/>
    <cellStyle name="Hipervínculo" xfId="1448" builtinId="8" hidden="1"/>
    <cellStyle name="Hipervínculo" xfId="1450" builtinId="8" hidden="1"/>
    <cellStyle name="Hipervínculo" xfId="1452" builtinId="8" hidden="1"/>
    <cellStyle name="Hipervínculo" xfId="1454" builtinId="8" hidden="1"/>
    <cellStyle name="Hipervínculo" xfId="1456" builtinId="8" hidden="1"/>
    <cellStyle name="Hipervínculo" xfId="1458" builtinId="8" hidden="1"/>
    <cellStyle name="Hipervínculo" xfId="1460" builtinId="8" hidden="1"/>
    <cellStyle name="Hipervínculo" xfId="1462" builtinId="8" hidden="1"/>
    <cellStyle name="Hipervínculo" xfId="1464" builtinId="8" hidden="1"/>
    <cellStyle name="Hipervínculo" xfId="1466" builtinId="8" hidden="1"/>
    <cellStyle name="Hipervínculo" xfId="1468" builtinId="8" hidden="1"/>
    <cellStyle name="Hipervínculo" xfId="1470" builtinId="8" hidden="1"/>
    <cellStyle name="Hipervínculo" xfId="1472" builtinId="8" hidden="1"/>
    <cellStyle name="Hipervínculo" xfId="1474" builtinId="8" hidden="1"/>
    <cellStyle name="Hipervínculo" xfId="1476" builtinId="8" hidden="1"/>
    <cellStyle name="Hipervínculo" xfId="1478" builtinId="8" hidden="1"/>
    <cellStyle name="Hipervínculo" xfId="1480" builtinId="8" hidden="1"/>
    <cellStyle name="Hipervínculo" xfId="1482" builtinId="8" hidden="1"/>
    <cellStyle name="Hipervínculo" xfId="1484" builtinId="8" hidden="1"/>
    <cellStyle name="Hipervínculo" xfId="1486" builtinId="8" hidden="1"/>
    <cellStyle name="Hipervínculo" xfId="1488" builtinId="8" hidden="1"/>
    <cellStyle name="Hipervínculo" xfId="1490" builtinId="8" hidden="1"/>
    <cellStyle name="Hipervínculo" xfId="1492" builtinId="8" hidden="1"/>
    <cellStyle name="Hipervínculo" xfId="1494" builtinId="8" hidden="1"/>
    <cellStyle name="Hipervínculo" xfId="1496" builtinId="8" hidden="1"/>
    <cellStyle name="Hipervínculo" xfId="1498" builtinId="8" hidden="1"/>
    <cellStyle name="Hipervínculo" xfId="1500" builtinId="8" hidden="1"/>
    <cellStyle name="Hipervínculo" xfId="1502" builtinId="8" hidden="1"/>
    <cellStyle name="Hipervínculo" xfId="1504" builtinId="8" hidden="1"/>
    <cellStyle name="Hipervínculo" xfId="1506" builtinId="8" hidden="1"/>
    <cellStyle name="Hipervínculo" xfId="1508" builtinId="8" hidden="1"/>
    <cellStyle name="Hipervínculo" xfId="1510" builtinId="8" hidden="1"/>
    <cellStyle name="Hipervínculo" xfId="1512" builtinId="8" hidden="1"/>
    <cellStyle name="Hipervínculo" xfId="1514" builtinId="8" hidden="1"/>
    <cellStyle name="Hipervínculo" xfId="1516" builtinId="8" hidden="1"/>
    <cellStyle name="Hipervínculo" xfId="1518" builtinId="8" hidden="1"/>
    <cellStyle name="Hipervínculo" xfId="1520" builtinId="8" hidden="1"/>
    <cellStyle name="Hipervínculo" xfId="1522" builtinId="8" hidden="1"/>
    <cellStyle name="Hipervínculo" xfId="1524" builtinId="8" hidden="1"/>
    <cellStyle name="Hipervínculo" xfId="1526" builtinId="8" hidden="1"/>
    <cellStyle name="Hipervínculo" xfId="1528" builtinId="8" hidden="1"/>
    <cellStyle name="Hipervínculo" xfId="1530" builtinId="8" hidden="1"/>
    <cellStyle name="Hipervínculo" xfId="1532" builtinId="8" hidden="1"/>
    <cellStyle name="Hipervínculo" xfId="1534" builtinId="8" hidden="1"/>
    <cellStyle name="Hipervínculo" xfId="1536" builtinId="8" hidden="1"/>
    <cellStyle name="Hipervínculo" xfId="1538" builtinId="8" hidden="1"/>
    <cellStyle name="Hipervínculo" xfId="1540" builtinId="8" hidden="1"/>
    <cellStyle name="Hipervínculo" xfId="1542" builtinId="8" hidden="1"/>
    <cellStyle name="Hipervínculo" xfId="1544" builtinId="8" hidden="1"/>
    <cellStyle name="Hipervínculo" xfId="1546" builtinId="8" hidden="1"/>
    <cellStyle name="Hipervínculo" xfId="1548" builtinId="8" hidden="1"/>
    <cellStyle name="Hipervínculo" xfId="1550" builtinId="8" hidden="1"/>
    <cellStyle name="Hipervínculo" xfId="1552" builtinId="8" hidden="1"/>
    <cellStyle name="Hipervínculo" xfId="1554" builtinId="8" hidden="1"/>
    <cellStyle name="Hipervínculo" xfId="1556" builtinId="8" hidden="1"/>
    <cellStyle name="Hipervínculo" xfId="1558" builtinId="8" hidden="1"/>
    <cellStyle name="Hipervínculo" xfId="1560" builtinId="8" hidden="1"/>
    <cellStyle name="Hipervínculo" xfId="1562" builtinId="8" hidden="1"/>
    <cellStyle name="Hipervínculo" xfId="1564" builtinId="8" hidden="1"/>
    <cellStyle name="Hipervínculo" xfId="1566" builtinId="8" hidden="1"/>
    <cellStyle name="Hipervínculo" xfId="1568" builtinId="8" hidden="1"/>
    <cellStyle name="Hipervínculo" xfId="1570" builtinId="8" hidden="1"/>
    <cellStyle name="Hipervínculo" xfId="1572" builtinId="8" hidden="1"/>
    <cellStyle name="Hipervínculo" xfId="1574" builtinId="8" hidden="1"/>
    <cellStyle name="Hipervínculo" xfId="1576" builtinId="8" hidden="1"/>
    <cellStyle name="Hipervínculo" xfId="1578" builtinId="8" hidden="1"/>
    <cellStyle name="Hipervínculo" xfId="1580" builtinId="8" hidden="1"/>
    <cellStyle name="Hipervínculo" xfId="1582" builtinId="8" hidden="1"/>
    <cellStyle name="Hipervínculo" xfId="1584" builtinId="8" hidden="1"/>
    <cellStyle name="Hipervínculo" xfId="1586" builtinId="8" hidden="1"/>
    <cellStyle name="Hipervínculo" xfId="1588" builtinId="8" hidden="1"/>
    <cellStyle name="Hipervínculo" xfId="1590" builtinId="8" hidden="1"/>
    <cellStyle name="Hipervínculo" xfId="1592" builtinId="8" hidden="1"/>
    <cellStyle name="Hipervínculo" xfId="1594" builtinId="8" hidden="1"/>
    <cellStyle name="Hipervínculo" xfId="1596" builtinId="8" hidden="1"/>
    <cellStyle name="Hipervínculo" xfId="1598" builtinId="8" hidden="1"/>
    <cellStyle name="Hipervínculo" xfId="1600" builtinId="8" hidden="1"/>
    <cellStyle name="Hipervínculo" xfId="1602" builtinId="8" hidden="1"/>
    <cellStyle name="Hipervínculo" xfId="1604" builtinId="8" hidden="1"/>
    <cellStyle name="Hipervínculo" xfId="1606" builtinId="8" hidden="1"/>
    <cellStyle name="Hipervínculo" xfId="1608" builtinId="8" hidden="1"/>
    <cellStyle name="Hipervínculo" xfId="1610" builtinId="8" hidden="1"/>
    <cellStyle name="Hipervínculo" xfId="1612" builtinId="8" hidden="1"/>
    <cellStyle name="Hipervínculo" xfId="1614" builtinId="8" hidden="1"/>
    <cellStyle name="Hipervínculo" xfId="1616" builtinId="8" hidden="1"/>
    <cellStyle name="Hipervínculo" xfId="1618" builtinId="8" hidden="1"/>
    <cellStyle name="Hipervínculo" xfId="1620" builtinId="8" hidden="1"/>
    <cellStyle name="Hipervínculo" xfId="1622" builtinId="8" hidden="1"/>
    <cellStyle name="Hipervínculo" xfId="1624" builtinId="8" hidden="1"/>
    <cellStyle name="Hipervínculo" xfId="1626" builtinId="8" hidden="1"/>
    <cellStyle name="Hipervínculo" xfId="1628" builtinId="8" hidden="1"/>
    <cellStyle name="Hipervínculo" xfId="1630" builtinId="8" hidden="1"/>
    <cellStyle name="Hipervínculo" xfId="1632" builtinId="8" hidden="1"/>
    <cellStyle name="Hipervínculo" xfId="1634" builtinId="8" hidden="1"/>
    <cellStyle name="Hipervínculo" xfId="1636" builtinId="8" hidden="1"/>
    <cellStyle name="Hipervínculo" xfId="1638" builtinId="8" hidden="1"/>
    <cellStyle name="Hipervínculo" xfId="1640" builtinId="8" hidden="1"/>
    <cellStyle name="Hipervínculo" xfId="1642" builtinId="8" hidden="1"/>
    <cellStyle name="Hipervínculo" xfId="1644" builtinId="8" hidden="1"/>
    <cellStyle name="Hipervínculo" xfId="1646" builtinId="8" hidden="1"/>
    <cellStyle name="Hipervínculo" xfId="1648" builtinId="8" hidden="1"/>
    <cellStyle name="Hipervínculo" xfId="1650" builtinId="8" hidden="1"/>
    <cellStyle name="Hipervínculo" xfId="1652" builtinId="8" hidden="1"/>
    <cellStyle name="Hipervínculo" xfId="1654" builtinId="8" hidden="1"/>
    <cellStyle name="Hipervínculo" xfId="1656" builtinId="8" hidden="1"/>
    <cellStyle name="Hipervínculo" xfId="1658" builtinId="8" hidden="1"/>
    <cellStyle name="Hipervínculo" xfId="1660" builtinId="8" hidden="1"/>
    <cellStyle name="Hipervínculo" xfId="1662" builtinId="8" hidden="1"/>
    <cellStyle name="Hipervínculo" xfId="1664" builtinId="8" hidden="1"/>
    <cellStyle name="Hipervínculo" xfId="1666" builtinId="8" hidden="1"/>
    <cellStyle name="Hipervínculo" xfId="1668" builtinId="8" hidden="1"/>
    <cellStyle name="Hipervínculo" xfId="1670" builtinId="8" hidden="1"/>
    <cellStyle name="Hipervínculo" xfId="1672" builtinId="8" hidden="1"/>
    <cellStyle name="Hipervínculo" xfId="1674" builtinId="8" hidden="1"/>
    <cellStyle name="Hipervínculo" xfId="1676" builtinId="8" hidden="1"/>
    <cellStyle name="Hipervínculo" xfId="1678" builtinId="8" hidden="1"/>
    <cellStyle name="Hipervínculo" xfId="1680" builtinId="8" hidden="1"/>
    <cellStyle name="Hipervínculo" xfId="1682" builtinId="8" hidden="1"/>
    <cellStyle name="Hipervínculo" xfId="1684" builtinId="8" hidden="1"/>
    <cellStyle name="Hipervínculo" xfId="1686" builtinId="8" hidden="1"/>
    <cellStyle name="Hipervínculo" xfId="1688" builtinId="8" hidden="1"/>
    <cellStyle name="Hipervínculo" xfId="1690" builtinId="8" hidden="1"/>
    <cellStyle name="Hipervínculo" xfId="1692" builtinId="8" hidden="1"/>
    <cellStyle name="Hipervínculo" xfId="1694" builtinId="8" hidden="1"/>
    <cellStyle name="Hipervínculo" xfId="1696" builtinId="8" hidden="1"/>
    <cellStyle name="Hipervínculo" xfId="1698" builtinId="8" hidden="1"/>
    <cellStyle name="Hipervínculo" xfId="1700" builtinId="8" hidden="1"/>
    <cellStyle name="Hipervínculo" xfId="1702" builtinId="8" hidden="1"/>
    <cellStyle name="Hipervínculo" xfId="1704" builtinId="8" hidden="1"/>
    <cellStyle name="Hipervínculo" xfId="1706" builtinId="8" hidden="1"/>
    <cellStyle name="Hipervínculo" xfId="1708" builtinId="8" hidden="1"/>
    <cellStyle name="Hipervínculo" xfId="1710" builtinId="8" hidden="1"/>
    <cellStyle name="Hipervínculo" xfId="1712" builtinId="8" hidden="1"/>
    <cellStyle name="Hipervínculo" xfId="1714" builtinId="8" hidden="1"/>
    <cellStyle name="Hipervínculo" xfId="1716" builtinId="8" hidden="1"/>
    <cellStyle name="Hipervínculo" xfId="1718" builtinId="8" hidden="1"/>
    <cellStyle name="Hipervínculo" xfId="1720" builtinId="8" hidden="1"/>
    <cellStyle name="Hipervínculo" xfId="1722" builtinId="8" hidden="1"/>
    <cellStyle name="Hipervínculo" xfId="1724" builtinId="8" hidden="1"/>
    <cellStyle name="Hipervínculo" xfId="1726" builtinId="8" hidden="1"/>
    <cellStyle name="Hipervínculo" xfId="1728" builtinId="8" hidden="1"/>
    <cellStyle name="Hipervínculo" xfId="1730" builtinId="8" hidden="1"/>
    <cellStyle name="Hipervínculo" xfId="1732" builtinId="8" hidden="1"/>
    <cellStyle name="Hipervínculo" xfId="1734" builtinId="8" hidden="1"/>
    <cellStyle name="Hipervínculo" xfId="1736" builtinId="8" hidden="1"/>
    <cellStyle name="Hipervínculo" xfId="1738" builtinId="8" hidden="1"/>
    <cellStyle name="Hipervínculo" xfId="1740" builtinId="8" hidden="1"/>
    <cellStyle name="Hipervínculo" xfId="1742" builtinId="8" hidden="1"/>
    <cellStyle name="Hipervínculo" xfId="1744" builtinId="8" hidden="1"/>
    <cellStyle name="Hipervínculo" xfId="1746" builtinId="8" hidden="1"/>
    <cellStyle name="Hipervínculo" xfId="1748" builtinId="8" hidden="1"/>
    <cellStyle name="Hipervínculo" xfId="1750" builtinId="8" hidden="1"/>
    <cellStyle name="Hipervínculo" xfId="1752" builtinId="8" hidden="1"/>
    <cellStyle name="Hipervínculo" xfId="1754" builtinId="8" hidden="1"/>
    <cellStyle name="Hipervínculo" xfId="1756" builtinId="8" hidden="1"/>
    <cellStyle name="Hipervínculo" xfId="1758" builtinId="8" hidden="1"/>
    <cellStyle name="Hipervínculo" xfId="1760" builtinId="8" hidden="1"/>
    <cellStyle name="Hipervínculo" xfId="1762" builtinId="8" hidden="1"/>
    <cellStyle name="Hipervínculo" xfId="1764" builtinId="8" hidden="1"/>
    <cellStyle name="Hipervínculo" xfId="1766" builtinId="8" hidden="1"/>
    <cellStyle name="Hipervínculo" xfId="1768" builtinId="8" hidden="1"/>
    <cellStyle name="Hipervínculo" xfId="1770" builtinId="8" hidden="1"/>
    <cellStyle name="Hipervínculo" xfId="1772" builtinId="8" hidden="1"/>
    <cellStyle name="Hipervínculo" xfId="1774" builtinId="8" hidden="1"/>
    <cellStyle name="Hipervínculo" xfId="1776" builtinId="8" hidden="1"/>
    <cellStyle name="Hipervínculo" xfId="1778" builtinId="8" hidden="1"/>
    <cellStyle name="Hipervínculo" xfId="1780" builtinId="8" hidden="1"/>
    <cellStyle name="Hipervínculo" xfId="1782" builtinId="8" hidden="1"/>
    <cellStyle name="Hipervínculo" xfId="1784" builtinId="8" hidden="1"/>
    <cellStyle name="Hipervínculo" xfId="1786" builtinId="8" hidden="1"/>
    <cellStyle name="Hipervínculo" xfId="1788" builtinId="8" hidden="1"/>
    <cellStyle name="Hipervínculo" xfId="1790" builtinId="8" hidden="1"/>
    <cellStyle name="Hipervínculo" xfId="1792" builtinId="8" hidden="1"/>
    <cellStyle name="Hipervínculo" xfId="1794" builtinId="8" hidden="1"/>
    <cellStyle name="Hipervínculo" xfId="1796" builtinId="8" hidden="1"/>
    <cellStyle name="Hipervínculo" xfId="1798" builtinId="8" hidden="1"/>
    <cellStyle name="Hipervínculo" xfId="1800" builtinId="8" hidden="1"/>
    <cellStyle name="Hipervínculo" xfId="1802" builtinId="8" hidden="1"/>
    <cellStyle name="Hipervínculo" xfId="1804" builtinId="8" hidden="1"/>
    <cellStyle name="Hipervínculo" xfId="1806" builtinId="8" hidden="1"/>
    <cellStyle name="Hipervínculo" xfId="1808" builtinId="8" hidden="1"/>
    <cellStyle name="Hipervínculo" xfId="1810" builtinId="8" hidden="1"/>
    <cellStyle name="Hipervínculo" xfId="1812" builtinId="8" hidden="1"/>
    <cellStyle name="Hipervínculo" xfId="1814" builtinId="8" hidden="1"/>
    <cellStyle name="Hipervínculo" xfId="1816" builtinId="8" hidden="1"/>
    <cellStyle name="Hipervínculo" xfId="1818" builtinId="8" hidden="1"/>
    <cellStyle name="Hipervínculo" xfId="1820" builtinId="8" hidden="1"/>
    <cellStyle name="Hipervínculo" xfId="1822" builtinId="8" hidden="1"/>
    <cellStyle name="Hipervínculo" xfId="1824" builtinId="8" hidden="1"/>
    <cellStyle name="Hipervínculo" xfId="1826" builtinId="8" hidden="1"/>
    <cellStyle name="Hipervínculo" xfId="1828" builtinId="8" hidden="1"/>
    <cellStyle name="Hipervínculo" xfId="1830" builtinId="8" hidden="1"/>
    <cellStyle name="Hipervínculo" xfId="1832" builtinId="8" hidden="1"/>
    <cellStyle name="Hipervínculo" xfId="1834" builtinId="8" hidden="1"/>
    <cellStyle name="Hipervínculo" xfId="1836" builtinId="8" hidden="1"/>
    <cellStyle name="Hipervínculo" xfId="1838" builtinId="8" hidden="1"/>
    <cellStyle name="Hipervínculo" xfId="1840" builtinId="8" hidden="1"/>
    <cellStyle name="Hipervínculo" xfId="1842" builtinId="8" hidden="1"/>
    <cellStyle name="Hipervínculo" xfId="1844" builtinId="8" hidden="1"/>
    <cellStyle name="Hipervínculo" xfId="1846" builtinId="8" hidden="1"/>
    <cellStyle name="Hipervínculo" xfId="1848" builtinId="8" hidden="1"/>
    <cellStyle name="Hipervínculo" xfId="1850" builtinId="8" hidden="1"/>
    <cellStyle name="Hipervínculo" xfId="1852" builtinId="8" hidden="1"/>
    <cellStyle name="Hipervínculo" xfId="1854" builtinId="8" hidden="1"/>
    <cellStyle name="Hipervínculo" xfId="1856" builtinId="8" hidden="1"/>
    <cellStyle name="Hipervínculo" xfId="1858" builtinId="8" hidden="1"/>
    <cellStyle name="Hipervínculo" xfId="1860" builtinId="8" hidden="1"/>
    <cellStyle name="Hipervínculo" xfId="1862" builtinId="8" hidden="1"/>
    <cellStyle name="Hipervínculo" xfId="1864" builtinId="8" hidden="1"/>
    <cellStyle name="Hipervínculo" xfId="1866" builtinId="8" hidden="1"/>
    <cellStyle name="Hipervínculo" xfId="1868" builtinId="8" hidden="1"/>
    <cellStyle name="Hipervínculo" xfId="1870" builtinId="8" hidden="1"/>
    <cellStyle name="Hipervínculo" xfId="1872" builtinId="8" hidden="1"/>
    <cellStyle name="Hipervínculo" xfId="1874" builtinId="8" hidden="1"/>
    <cellStyle name="Hipervínculo" xfId="1876" builtinId="8" hidden="1"/>
    <cellStyle name="Hipervínculo" xfId="1878" builtinId="8" hidden="1"/>
    <cellStyle name="Hipervínculo" xfId="1880" builtinId="8" hidden="1"/>
    <cellStyle name="Hipervínculo" xfId="1882" builtinId="8" hidden="1"/>
    <cellStyle name="Hipervínculo" xfId="1884" builtinId="8" hidden="1"/>
    <cellStyle name="Hipervínculo" xfId="1886" builtinId="8" hidden="1"/>
    <cellStyle name="Hipervínculo" xfId="1888" builtinId="8" hidden="1"/>
    <cellStyle name="Hipervínculo" xfId="1890" builtinId="8" hidden="1"/>
    <cellStyle name="Hipervínculo" xfId="1892" builtinId="8" hidden="1"/>
    <cellStyle name="Hipervínculo" xfId="1894" builtinId="8" hidden="1"/>
    <cellStyle name="Hipervínculo" xfId="1896" builtinId="8" hidden="1"/>
    <cellStyle name="Hipervínculo" xfId="1898" builtinId="8" hidden="1"/>
    <cellStyle name="Hipervínculo" xfId="1900" builtinId="8" hidden="1"/>
    <cellStyle name="Hipervínculo" xfId="1902" builtinId="8" hidden="1"/>
    <cellStyle name="Hipervínculo" xfId="1904" builtinId="8" hidden="1"/>
    <cellStyle name="Hipervínculo" xfId="1906" builtinId="8" hidden="1"/>
    <cellStyle name="Hipervínculo" xfId="1908" builtinId="8" hidden="1"/>
    <cellStyle name="Hipervínculo" xfId="1910" builtinId="8" hidden="1"/>
    <cellStyle name="Hipervínculo" xfId="1912" builtinId="8" hidden="1"/>
    <cellStyle name="Hipervínculo" xfId="1914" builtinId="8" hidden="1"/>
    <cellStyle name="Hipervínculo" xfId="1916" builtinId="8" hidden="1"/>
    <cellStyle name="Hipervínculo" xfId="1918" builtinId="8" hidden="1"/>
    <cellStyle name="Hipervínculo" xfId="1920" builtinId="8" hidden="1"/>
    <cellStyle name="Hipervínculo" xfId="1922" builtinId="8" hidden="1"/>
    <cellStyle name="Hipervínculo" xfId="1924" builtinId="8" hidden="1"/>
    <cellStyle name="Hipervínculo" xfId="1926" builtinId="8" hidden="1"/>
    <cellStyle name="Hipervínculo" xfId="1928" builtinId="8" hidden="1"/>
    <cellStyle name="Hipervínculo" xfId="1930" builtinId="8" hidden="1"/>
    <cellStyle name="Hipervínculo" xfId="1932" builtinId="8" hidden="1"/>
    <cellStyle name="Hipervínculo" xfId="1934" builtinId="8" hidden="1"/>
    <cellStyle name="Hipervínculo" xfId="1936" builtinId="8" hidden="1"/>
    <cellStyle name="Hipervínculo" xfId="1938" builtinId="8" hidden="1"/>
    <cellStyle name="Hipervínculo" xfId="1940" builtinId="8" hidden="1"/>
    <cellStyle name="Hipervínculo" xfId="1942" builtinId="8" hidden="1"/>
    <cellStyle name="Hipervínculo" xfId="1944" builtinId="8" hidden="1"/>
    <cellStyle name="Hipervínculo" xfId="1946" builtinId="8" hidden="1"/>
    <cellStyle name="Hipervínculo" xfId="1948" builtinId="8" hidden="1"/>
    <cellStyle name="Hipervínculo" xfId="1950" builtinId="8" hidden="1"/>
    <cellStyle name="Hipervínculo" xfId="1952" builtinId="8" hidden="1"/>
    <cellStyle name="Hipervínculo" xfId="1954" builtinId="8" hidden="1"/>
    <cellStyle name="Hipervínculo" xfId="1956" builtinId="8" hidden="1"/>
    <cellStyle name="Hipervínculo" xfId="1958" builtinId="8" hidden="1"/>
    <cellStyle name="Hipervínculo" xfId="1960" builtinId="8" hidden="1"/>
    <cellStyle name="Hipervínculo" xfId="1962" builtinId="8" hidden="1"/>
    <cellStyle name="Hipervínculo" xfId="1964" builtinId="8" hidden="1"/>
    <cellStyle name="Hipervínculo" xfId="1966" builtinId="8" hidden="1"/>
    <cellStyle name="Hipervínculo" xfId="1968" builtinId="8" hidden="1"/>
    <cellStyle name="Hipervínculo" xfId="1970" builtinId="8" hidden="1"/>
    <cellStyle name="Hipervínculo" xfId="1972" builtinId="8" hidden="1"/>
    <cellStyle name="Hipervínculo" xfId="1974" builtinId="8" hidden="1"/>
    <cellStyle name="Hipervínculo" xfId="1976" builtinId="8" hidden="1"/>
    <cellStyle name="Hipervínculo" xfId="1978" builtinId="8" hidden="1"/>
    <cellStyle name="Hipervínculo" xfId="1980" builtinId="8" hidden="1"/>
    <cellStyle name="Hipervínculo" xfId="1982" builtinId="8" hidden="1"/>
    <cellStyle name="Hipervínculo" xfId="1984" builtinId="8" hidden="1"/>
    <cellStyle name="Hipervínculo" xfId="1986" builtinId="8" hidden="1"/>
    <cellStyle name="Hipervínculo" xfId="1988" builtinId="8" hidden="1"/>
    <cellStyle name="Hipervínculo" xfId="1990" builtinId="8" hidden="1"/>
    <cellStyle name="Hipervínculo" xfId="1992" builtinId="8" hidden="1"/>
    <cellStyle name="Hipervínculo" xfId="1994" builtinId="8" hidden="1"/>
    <cellStyle name="Hipervínculo" xfId="1996" builtinId="8" hidden="1"/>
    <cellStyle name="Hipervínculo" xfId="1998" builtinId="8" hidden="1"/>
    <cellStyle name="Hipervínculo" xfId="2000" builtinId="8" hidden="1"/>
    <cellStyle name="Hipervínculo" xfId="2002" builtinId="8" hidden="1"/>
    <cellStyle name="Hipervínculo" xfId="2004" builtinId="8" hidden="1"/>
    <cellStyle name="Hipervínculo" xfId="2006" builtinId="8" hidden="1"/>
    <cellStyle name="Hipervínculo" xfId="2008" builtinId="8" hidden="1"/>
    <cellStyle name="Hipervínculo" xfId="2010" builtinId="8" hidden="1"/>
    <cellStyle name="Hipervínculo" xfId="2012" builtinId="8" hidden="1"/>
    <cellStyle name="Hipervínculo" xfId="2014" builtinId="8" hidden="1"/>
    <cellStyle name="Hipervínculo" xfId="2016" builtinId="8" hidden="1"/>
    <cellStyle name="Hipervínculo" xfId="2018" builtinId="8" hidden="1"/>
    <cellStyle name="Hipervínculo" xfId="2020" builtinId="8" hidden="1"/>
    <cellStyle name="Hipervínculo" xfId="2022" builtinId="8" hidden="1"/>
    <cellStyle name="Hipervínculo" xfId="2024" builtinId="8" hidden="1"/>
    <cellStyle name="Hipervínculo" xfId="2026" builtinId="8" hidden="1"/>
    <cellStyle name="Hipervínculo" xfId="2028" builtinId="8" hidden="1"/>
    <cellStyle name="Hipervínculo" xfId="2030" builtinId="8" hidden="1"/>
    <cellStyle name="Hipervínculo" xfId="2032" builtinId="8" hidden="1"/>
    <cellStyle name="Hipervínculo" xfId="2034" builtinId="8" hidden="1"/>
    <cellStyle name="Hipervínculo" xfId="2036" builtinId="8" hidden="1"/>
    <cellStyle name="Hipervínculo" xfId="2038" builtinId="8" hidden="1"/>
    <cellStyle name="Hipervínculo" xfId="2040" builtinId="8" hidden="1"/>
    <cellStyle name="Hipervínculo" xfId="2042" builtinId="8" hidden="1"/>
    <cellStyle name="Hipervínculo" xfId="2044" builtinId="8" hidden="1"/>
    <cellStyle name="Hipervínculo" xfId="2046" builtinId="8" hidden="1"/>
    <cellStyle name="Hipervínculo" xfId="2048" builtinId="8" hidden="1"/>
    <cellStyle name="Hipervínculo" xfId="2050" builtinId="8" hidden="1"/>
    <cellStyle name="Hipervínculo" xfId="2052" builtinId="8" hidden="1"/>
    <cellStyle name="Hipervínculo" xfId="2054" builtinId="8" hidden="1"/>
    <cellStyle name="Hipervínculo" xfId="2056" builtinId="8" hidden="1"/>
    <cellStyle name="Hipervínculo" xfId="2058" builtinId="8" hidden="1"/>
    <cellStyle name="Hipervínculo" xfId="2060" builtinId="8" hidden="1"/>
    <cellStyle name="Hipervínculo" xfId="2062" builtinId="8" hidden="1"/>
    <cellStyle name="Hipervínculo" xfId="2064" builtinId="8" hidden="1"/>
    <cellStyle name="Hipervínculo" xfId="2066" builtinId="8" hidden="1"/>
    <cellStyle name="Hipervínculo" xfId="2068" builtinId="8" hidden="1"/>
    <cellStyle name="Hipervínculo" xfId="2070" builtinId="8" hidden="1"/>
    <cellStyle name="Hipervínculo" xfId="2072" builtinId="8" hidden="1"/>
    <cellStyle name="Hipervínculo" xfId="2074" builtinId="8" hidden="1"/>
    <cellStyle name="Hipervínculo" xfId="2076" builtinId="8" hidden="1"/>
    <cellStyle name="Hipervínculo" xfId="2078" builtinId="8" hidden="1"/>
    <cellStyle name="Hipervínculo" xfId="2080" builtinId="8" hidden="1"/>
    <cellStyle name="Hipervínculo" xfId="2082" builtinId="8" hidden="1"/>
    <cellStyle name="Hipervínculo" xfId="2084" builtinId="8" hidden="1"/>
    <cellStyle name="Hipervínculo" xfId="2086" builtinId="8" hidden="1"/>
    <cellStyle name="Hipervínculo" xfId="2088" builtinId="8" hidden="1"/>
    <cellStyle name="Hipervínculo" xfId="2090" builtinId="8" hidden="1"/>
    <cellStyle name="Hipervínculo" xfId="2092" builtinId="8" hidden="1"/>
    <cellStyle name="Hipervínculo" xfId="2094" builtinId="8" hidden="1"/>
    <cellStyle name="Hipervínculo" xfId="2096" builtinId="8" hidden="1"/>
    <cellStyle name="Hipervínculo" xfId="2098" builtinId="8" hidden="1"/>
    <cellStyle name="Hipervínculo" xfId="2100" builtinId="8" hidden="1"/>
    <cellStyle name="Hipervínculo" xfId="2102" builtinId="8" hidden="1"/>
    <cellStyle name="Hipervínculo" xfId="2104" builtinId="8" hidden="1"/>
    <cellStyle name="Hipervínculo" xfId="2106" builtinId="8" hidden="1"/>
    <cellStyle name="Hipervínculo" xfId="2108" builtinId="8" hidden="1"/>
    <cellStyle name="Hipervínculo" xfId="2110" builtinId="8" hidden="1"/>
    <cellStyle name="Hipervínculo" xfId="2112" builtinId="8" hidden="1"/>
    <cellStyle name="Hipervínculo" xfId="2114" builtinId="8" hidden="1"/>
    <cellStyle name="Hipervínculo" xfId="2116" builtinId="8" hidden="1"/>
    <cellStyle name="Hipervínculo" xfId="2118" builtinId="8" hidden="1"/>
    <cellStyle name="Hipervínculo" xfId="2120" builtinId="8" hidden="1"/>
    <cellStyle name="Hipervínculo" xfId="2122" builtinId="8" hidden="1"/>
    <cellStyle name="Hipervínculo" xfId="2124" builtinId="8" hidden="1"/>
    <cellStyle name="Hipervínculo" xfId="2126" builtinId="8" hidden="1"/>
    <cellStyle name="Hipervínculo" xfId="2128" builtinId="8" hidden="1"/>
    <cellStyle name="Hipervínculo" xfId="2130" builtinId="8" hidden="1"/>
    <cellStyle name="Hipervínculo" xfId="2132" builtinId="8" hidden="1"/>
    <cellStyle name="Hipervínculo" xfId="2134" builtinId="8" hidden="1"/>
    <cellStyle name="Hipervínculo" xfId="2136" builtinId="8" hidden="1"/>
    <cellStyle name="Hipervínculo" xfId="2138" builtinId="8" hidden="1"/>
    <cellStyle name="Hipervínculo" xfId="2140" builtinId="8" hidden="1"/>
    <cellStyle name="Hipervínculo" xfId="2142" builtinId="8" hidden="1"/>
    <cellStyle name="Hipervínculo" xfId="2144" builtinId="8" hidden="1"/>
    <cellStyle name="Hipervínculo" xfId="2146" builtinId="8" hidden="1"/>
    <cellStyle name="Hipervínculo" xfId="2148" builtinId="8" hidden="1"/>
    <cellStyle name="Hipervínculo" xfId="2150" builtinId="8" hidden="1"/>
    <cellStyle name="Hipervínculo" xfId="2152" builtinId="8" hidden="1"/>
    <cellStyle name="Hipervínculo" xfId="2154" builtinId="8" hidden="1"/>
    <cellStyle name="Hipervínculo" xfId="2156" builtinId="8" hidden="1"/>
    <cellStyle name="Hipervínculo" xfId="2158" builtinId="8" hidden="1"/>
    <cellStyle name="Hipervínculo" xfId="2160" builtinId="8" hidden="1"/>
    <cellStyle name="Hipervínculo" xfId="2162" builtinId="8" hidden="1"/>
    <cellStyle name="Hipervínculo" xfId="2164" builtinId="8" hidden="1"/>
    <cellStyle name="Hipervínculo" xfId="2166" builtinId="8" hidden="1"/>
    <cellStyle name="Hipervínculo" xfId="2168" builtinId="8" hidden="1"/>
    <cellStyle name="Hipervínculo" xfId="2170" builtinId="8" hidden="1"/>
    <cellStyle name="Hipervínculo" xfId="2172" builtinId="8" hidden="1"/>
    <cellStyle name="Hipervínculo" xfId="2174" builtinId="8" hidden="1"/>
    <cellStyle name="Hipervínculo" xfId="2176" builtinId="8" hidden="1"/>
    <cellStyle name="Hipervínculo" xfId="2178" builtinId="8" hidden="1"/>
    <cellStyle name="Hipervínculo" xfId="2180" builtinId="8" hidden="1"/>
    <cellStyle name="Hipervínculo" xfId="2182" builtinId="8" hidden="1"/>
    <cellStyle name="Hipervínculo" xfId="2184" builtinId="8" hidden="1"/>
    <cellStyle name="Hipervínculo" xfId="2186" builtinId="8" hidden="1"/>
    <cellStyle name="Hipervínculo" xfId="2188" builtinId="8" hidden="1"/>
    <cellStyle name="Hipervínculo" xfId="2190" builtinId="8" hidden="1"/>
    <cellStyle name="Hipervínculo" xfId="2192" builtinId="8" hidden="1"/>
    <cellStyle name="Hipervínculo" xfId="2194" builtinId="8" hidden="1"/>
    <cellStyle name="Hipervínculo" xfId="2196" builtinId="8" hidden="1"/>
    <cellStyle name="Hipervínculo" xfId="2198" builtinId="8" hidden="1"/>
    <cellStyle name="Hipervínculo" xfId="2200" builtinId="8" hidden="1"/>
    <cellStyle name="Hipervínculo" xfId="2202" builtinId="8" hidden="1"/>
    <cellStyle name="Hipervínculo" xfId="2204" builtinId="8" hidden="1"/>
    <cellStyle name="Hipervínculo" xfId="2206" builtinId="8" hidden="1"/>
    <cellStyle name="Hipervínculo" xfId="2208" builtinId="8" hidden="1"/>
    <cellStyle name="Hipervínculo" xfId="2210" builtinId="8" hidden="1"/>
    <cellStyle name="Hipervínculo" xfId="2212" builtinId="8" hidden="1"/>
    <cellStyle name="Hipervínculo" xfId="2214" builtinId="8" hidden="1"/>
    <cellStyle name="Hipervínculo" xfId="2216" builtinId="8" hidden="1"/>
    <cellStyle name="Hipervínculo" xfId="2218" builtinId="8" hidden="1"/>
    <cellStyle name="Hipervínculo" xfId="2220" builtinId="8" hidden="1"/>
    <cellStyle name="Hipervínculo" xfId="2222" builtinId="8" hidden="1"/>
    <cellStyle name="Hipervínculo" xfId="2224" builtinId="8" hidden="1"/>
    <cellStyle name="Hipervínculo" xfId="2226" builtinId="8" hidden="1"/>
    <cellStyle name="Hipervínculo" xfId="2228" builtinId="8" hidden="1"/>
    <cellStyle name="Hipervínculo" xfId="2230" builtinId="8" hidden="1"/>
    <cellStyle name="Hipervínculo" xfId="2232" builtinId="8" hidden="1"/>
    <cellStyle name="Hipervínculo" xfId="2234" builtinId="8" hidden="1"/>
    <cellStyle name="Hipervínculo" xfId="2236" builtinId="8" hidden="1"/>
    <cellStyle name="Hipervínculo" xfId="2238" builtinId="8" hidden="1"/>
    <cellStyle name="Hipervínculo" xfId="2240" builtinId="8" hidden="1"/>
    <cellStyle name="Hipervínculo" xfId="2242" builtinId="8" hidden="1"/>
    <cellStyle name="Hipervínculo" xfId="2244" builtinId="8" hidden="1"/>
    <cellStyle name="Hipervínculo" xfId="2246" builtinId="8" hidden="1"/>
    <cellStyle name="Hipervínculo" xfId="2248" builtinId="8" hidden="1"/>
    <cellStyle name="Hipervínculo" xfId="2250" builtinId="8" hidden="1"/>
    <cellStyle name="Hipervínculo" xfId="2252" builtinId="8" hidden="1"/>
    <cellStyle name="Hipervínculo" xfId="2254" builtinId="8" hidden="1"/>
    <cellStyle name="Hipervínculo" xfId="2256" builtinId="8" hidden="1"/>
    <cellStyle name="Hipervínculo" xfId="2258" builtinId="8" hidden="1"/>
    <cellStyle name="Hipervínculo" xfId="2260" builtinId="8" hidden="1"/>
    <cellStyle name="Hipervínculo" xfId="2262" builtinId="8" hidden="1"/>
    <cellStyle name="Hipervínculo" xfId="2264" builtinId="8" hidden="1"/>
    <cellStyle name="Hipervínculo" xfId="2266" builtinId="8" hidden="1"/>
    <cellStyle name="Hipervínculo" xfId="2268" builtinId="8" hidden="1"/>
    <cellStyle name="Hipervínculo" xfId="2270" builtinId="8" hidden="1"/>
    <cellStyle name="Hipervínculo" xfId="2272" builtinId="8" hidden="1"/>
    <cellStyle name="Hipervínculo" xfId="2274" builtinId="8" hidden="1"/>
    <cellStyle name="Hipervínculo" xfId="2276" builtinId="8" hidden="1"/>
    <cellStyle name="Hipervínculo" xfId="2278" builtinId="8" hidden="1"/>
    <cellStyle name="Hipervínculo" xfId="2280" builtinId="8" hidden="1"/>
    <cellStyle name="Hipervínculo" xfId="2282" builtinId="8" hidden="1"/>
    <cellStyle name="Hipervínculo" xfId="2284" builtinId="8" hidden="1"/>
    <cellStyle name="Hipervínculo" xfId="2286" builtinId="8" hidden="1"/>
    <cellStyle name="Hipervínculo" xfId="2288" builtinId="8" hidden="1"/>
    <cellStyle name="Hipervínculo" xfId="2290" builtinId="8" hidden="1"/>
    <cellStyle name="Hipervínculo" xfId="2292" builtinId="8" hidden="1"/>
    <cellStyle name="Hipervínculo" xfId="2294" builtinId="8" hidden="1"/>
    <cellStyle name="Hipervínculo" xfId="2296" builtinId="8" hidden="1"/>
    <cellStyle name="Hipervínculo" xfId="2298" builtinId="8" hidden="1"/>
    <cellStyle name="Hipervínculo" xfId="2300" builtinId="8" hidden="1"/>
    <cellStyle name="Hipervínculo" xfId="2302" builtinId="8" hidden="1"/>
    <cellStyle name="Hipervínculo" xfId="2304" builtinId="8" hidden="1"/>
    <cellStyle name="Hipervínculo" xfId="2306" builtinId="8" hidden="1"/>
    <cellStyle name="Hipervínculo" xfId="2308" builtinId="8" hidden="1"/>
    <cellStyle name="Hipervínculo" xfId="2310" builtinId="8" hidden="1"/>
    <cellStyle name="Hipervínculo" xfId="2312" builtinId="8" hidden="1"/>
    <cellStyle name="Hipervínculo" xfId="2314" builtinId="8" hidden="1"/>
    <cellStyle name="Hipervínculo" xfId="2316" builtinId="8" hidden="1"/>
    <cellStyle name="Hipervínculo" xfId="2318" builtinId="8" hidden="1"/>
    <cellStyle name="Hipervínculo" xfId="2320" builtinId="8" hidden="1"/>
    <cellStyle name="Hipervínculo" xfId="2322" builtinId="8" hidden="1"/>
    <cellStyle name="Hipervínculo" xfId="2324" builtinId="8" hidden="1"/>
    <cellStyle name="Hipervínculo" xfId="2326" builtinId="8" hidden="1"/>
    <cellStyle name="Hipervínculo" xfId="2328" builtinId="8" hidden="1"/>
    <cellStyle name="Hipervínculo" xfId="2330" builtinId="8" hidden="1"/>
    <cellStyle name="Hipervínculo" xfId="2332" builtinId="8" hidden="1"/>
    <cellStyle name="Hipervínculo" xfId="2334" builtinId="8" hidden="1"/>
    <cellStyle name="Hipervínculo" xfId="2336" builtinId="8" hidden="1"/>
    <cellStyle name="Hipervínculo" xfId="2338" builtinId="8" hidden="1"/>
    <cellStyle name="Hipervínculo" xfId="2340" builtinId="8" hidden="1"/>
    <cellStyle name="Hipervínculo" xfId="2342" builtinId="8" hidden="1"/>
    <cellStyle name="Hipervínculo" xfId="2344" builtinId="8" hidden="1"/>
    <cellStyle name="Hipervínculo" xfId="2346" builtinId="8" hidden="1"/>
    <cellStyle name="Hipervínculo" xfId="2348" builtinId="8" hidden="1"/>
    <cellStyle name="Hipervínculo" xfId="2350" builtinId="8" hidden="1"/>
    <cellStyle name="Hipervínculo" xfId="2352" builtinId="8" hidden="1"/>
    <cellStyle name="Hipervínculo" xfId="2354" builtinId="8" hidden="1"/>
    <cellStyle name="Hipervínculo" xfId="2356" builtinId="8" hidden="1"/>
    <cellStyle name="Hipervínculo" xfId="2358" builtinId="8" hidden="1"/>
    <cellStyle name="Hipervínculo" xfId="2360" builtinId="8" hidden="1"/>
    <cellStyle name="Hipervínculo" xfId="2362" builtinId="8" hidden="1"/>
    <cellStyle name="Hipervínculo" xfId="2364" builtinId="8" hidden="1"/>
    <cellStyle name="Hipervínculo" xfId="2366" builtinId="8" hidden="1"/>
    <cellStyle name="Hipervínculo" xfId="2368" builtinId="8" hidden="1"/>
    <cellStyle name="Hipervínculo" xfId="2370" builtinId="8" hidden="1"/>
    <cellStyle name="Hipervínculo" xfId="2372" builtinId="8" hidden="1"/>
    <cellStyle name="Hipervínculo" xfId="2374" builtinId="8" hidden="1"/>
    <cellStyle name="Hipervínculo" xfId="2376" builtinId="8" hidden="1"/>
    <cellStyle name="Hipervínculo" xfId="2378" builtinId="8" hidden="1"/>
    <cellStyle name="Hipervínculo" xfId="2380" builtinId="8" hidden="1"/>
    <cellStyle name="Hipervínculo" xfId="2382" builtinId="8" hidden="1"/>
    <cellStyle name="Hipervínculo" xfId="2384" builtinId="8" hidden="1"/>
    <cellStyle name="Hipervínculo" xfId="2386" builtinId="8" hidden="1"/>
    <cellStyle name="Hipervínculo" xfId="2388" builtinId="8" hidden="1"/>
    <cellStyle name="Hipervínculo" xfId="2390" builtinId="8" hidden="1"/>
    <cellStyle name="Hipervínculo" xfId="2392" builtinId="8" hidden="1"/>
    <cellStyle name="Hipervínculo" xfId="2394" builtinId="8" hidden="1"/>
    <cellStyle name="Hipervínculo" xfId="2396" builtinId="8" hidden="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Hipervínculo visitado" xfId="20" builtinId="9" hidden="1"/>
    <cellStyle name="Hipervínculo visitado" xfId="22" builtinId="9" hidden="1"/>
    <cellStyle name="Hipervínculo visitado" xfId="24" builtinId="9" hidden="1"/>
    <cellStyle name="Hipervínculo visitado" xfId="26" builtinId="9" hidden="1"/>
    <cellStyle name="Hipervínculo visitado" xfId="28" builtinId="9" hidden="1"/>
    <cellStyle name="Hipervínculo visitado" xfId="30" builtinId="9" hidden="1"/>
    <cellStyle name="Hipervínculo visitado" xfId="32" builtinId="9" hidden="1"/>
    <cellStyle name="Hipervínculo visitado" xfId="34" builtinId="9" hidden="1"/>
    <cellStyle name="Hipervínculo visitado" xfId="36" builtinId="9" hidden="1"/>
    <cellStyle name="Hipervínculo visitado" xfId="38" builtinId="9" hidden="1"/>
    <cellStyle name="Hipervínculo visitado" xfId="40" builtinId="9" hidden="1"/>
    <cellStyle name="Hipervínculo visitado" xfId="42" builtinId="9" hidden="1"/>
    <cellStyle name="Hipervínculo visitado" xfId="44" builtinId="9" hidden="1"/>
    <cellStyle name="Hipervínculo visitado" xfId="46" builtinId="9" hidden="1"/>
    <cellStyle name="Hipervínculo visitado" xfId="48" builtinId="9" hidden="1"/>
    <cellStyle name="Hipervínculo visitado" xfId="50" builtinId="9" hidden="1"/>
    <cellStyle name="Hipervínculo visitado" xfId="52" builtinId="9" hidden="1"/>
    <cellStyle name="Hipervínculo visitado" xfId="54" builtinId="9" hidden="1"/>
    <cellStyle name="Hipervínculo visitado" xfId="56" builtinId="9" hidden="1"/>
    <cellStyle name="Hipervínculo visitado" xfId="58" builtinId="9" hidden="1"/>
    <cellStyle name="Hipervínculo visitado" xfId="60" builtinId="9" hidden="1"/>
    <cellStyle name="Hipervínculo visitado" xfId="62" builtinId="9" hidden="1"/>
    <cellStyle name="Hipervínculo visitado" xfId="64" builtinId="9" hidden="1"/>
    <cellStyle name="Hipervínculo visitado" xfId="66" builtinId="9" hidden="1"/>
    <cellStyle name="Hipervínculo visitado" xfId="68" builtinId="9" hidden="1"/>
    <cellStyle name="Hipervínculo visitado" xfId="70" builtinId="9" hidden="1"/>
    <cellStyle name="Hipervínculo visitado" xfId="72" builtinId="9" hidden="1"/>
    <cellStyle name="Hipervínculo visitado" xfId="74" builtinId="9" hidden="1"/>
    <cellStyle name="Hipervínculo visitado" xfId="76" builtinId="9" hidden="1"/>
    <cellStyle name="Hipervínculo visitado" xfId="78" builtinId="9" hidden="1"/>
    <cellStyle name="Hipervínculo visitado" xfId="80" builtinId="9" hidden="1"/>
    <cellStyle name="Hipervínculo visitado" xfId="82" builtinId="9" hidden="1"/>
    <cellStyle name="Hipervínculo visitado" xfId="84" builtinId="9" hidden="1"/>
    <cellStyle name="Hipervínculo visitado" xfId="86" builtinId="9" hidden="1"/>
    <cellStyle name="Hipervínculo visitado" xfId="88" builtinId="9" hidden="1"/>
    <cellStyle name="Hipervínculo visitado" xfId="90" builtinId="9" hidden="1"/>
    <cellStyle name="Hipervínculo visitado" xfId="92" builtinId="9" hidden="1"/>
    <cellStyle name="Hipervínculo visitado" xfId="94" builtinId="9" hidden="1"/>
    <cellStyle name="Hipervínculo visitado" xfId="96" builtinId="9" hidden="1"/>
    <cellStyle name="Hipervínculo visitado" xfId="98" builtinId="9" hidden="1"/>
    <cellStyle name="Hipervínculo visitado" xfId="100" builtinId="9" hidden="1"/>
    <cellStyle name="Hipervínculo visitado" xfId="102" builtinId="9" hidden="1"/>
    <cellStyle name="Hipervínculo visitado" xfId="104" builtinId="9" hidden="1"/>
    <cellStyle name="Hipervínculo visitado" xfId="106" builtinId="9" hidden="1"/>
    <cellStyle name="Hipervínculo visitado" xfId="108" builtinId="9" hidden="1"/>
    <cellStyle name="Hipervínculo visitado" xfId="110" builtinId="9" hidden="1"/>
    <cellStyle name="Hipervínculo visitado" xfId="112" builtinId="9" hidden="1"/>
    <cellStyle name="Hipervínculo visitado" xfId="114" builtinId="9" hidden="1"/>
    <cellStyle name="Hipervínculo visitado" xfId="116" builtinId="9" hidden="1"/>
    <cellStyle name="Hipervínculo visitado" xfId="118" builtinId="9" hidden="1"/>
    <cellStyle name="Hipervínculo visitado" xfId="120" builtinId="9" hidden="1"/>
    <cellStyle name="Hipervínculo visitado" xfId="122" builtinId="9" hidden="1"/>
    <cellStyle name="Hipervínculo visitado" xfId="124" builtinId="9" hidden="1"/>
    <cellStyle name="Hipervínculo visitado" xfId="126" builtinId="9" hidden="1"/>
    <cellStyle name="Hipervínculo visitado" xfId="128" builtinId="9" hidden="1"/>
    <cellStyle name="Hipervínculo visitado" xfId="130" builtinId="9" hidden="1"/>
    <cellStyle name="Hipervínculo visitado" xfId="132" builtinId="9" hidden="1"/>
    <cellStyle name="Hipervínculo visitado" xfId="134" builtinId="9" hidden="1"/>
    <cellStyle name="Hipervínculo visitado" xfId="136" builtinId="9" hidden="1"/>
    <cellStyle name="Hipervínculo visitado" xfId="138" builtinId="9" hidden="1"/>
    <cellStyle name="Hipervínculo visitado" xfId="140" builtinId="9" hidden="1"/>
    <cellStyle name="Hipervínculo visitado" xfId="142" builtinId="9" hidden="1"/>
    <cellStyle name="Hipervínculo visitado" xfId="144" builtinId="9" hidden="1"/>
    <cellStyle name="Hipervínculo visitado" xfId="146" builtinId="9" hidden="1"/>
    <cellStyle name="Hipervínculo visitado" xfId="148" builtinId="9" hidden="1"/>
    <cellStyle name="Hipervínculo visitado" xfId="150" builtinId="9" hidden="1"/>
    <cellStyle name="Hipervínculo visitado" xfId="152" builtinId="9" hidden="1"/>
    <cellStyle name="Hipervínculo visitado" xfId="154" builtinId="9" hidden="1"/>
    <cellStyle name="Hipervínculo visitado" xfId="156" builtinId="9" hidden="1"/>
    <cellStyle name="Hipervínculo visitado" xfId="158" builtinId="9" hidden="1"/>
    <cellStyle name="Hipervínculo visitado" xfId="160" builtinId="9" hidden="1"/>
    <cellStyle name="Hipervínculo visitado" xfId="162" builtinId="9" hidden="1"/>
    <cellStyle name="Hipervínculo visitado" xfId="164" builtinId="9" hidden="1"/>
    <cellStyle name="Hipervínculo visitado" xfId="166" builtinId="9" hidden="1"/>
    <cellStyle name="Hipervínculo visitado" xfId="168" builtinId="9" hidden="1"/>
    <cellStyle name="Hipervínculo visitado" xfId="170" builtinId="9" hidden="1"/>
    <cellStyle name="Hipervínculo visitado" xfId="172" builtinId="9" hidden="1"/>
    <cellStyle name="Hipervínculo visitado" xfId="174" builtinId="9" hidden="1"/>
    <cellStyle name="Hipervínculo visitado" xfId="176" builtinId="9" hidden="1"/>
    <cellStyle name="Hipervínculo visitado" xfId="178" builtinId="9" hidden="1"/>
    <cellStyle name="Hipervínculo visitado" xfId="180" builtinId="9" hidden="1"/>
    <cellStyle name="Hipervínculo visitado" xfId="182" builtinId="9" hidden="1"/>
    <cellStyle name="Hipervínculo visitado" xfId="184" builtinId="9" hidden="1"/>
    <cellStyle name="Hipervínculo visitado" xfId="186" builtinId="9" hidden="1"/>
    <cellStyle name="Hipervínculo visitado" xfId="188" builtinId="9" hidden="1"/>
    <cellStyle name="Hipervínculo visitado" xfId="190" builtinId="9" hidden="1"/>
    <cellStyle name="Hipervínculo visitado" xfId="192" builtinId="9" hidden="1"/>
    <cellStyle name="Hipervínculo visitado" xfId="194" builtinId="9" hidden="1"/>
    <cellStyle name="Hipervínculo visitado" xfId="196" builtinId="9" hidden="1"/>
    <cellStyle name="Hipervínculo visitado" xfId="198" builtinId="9" hidden="1"/>
    <cellStyle name="Hipervínculo visitado" xfId="200" builtinId="9" hidden="1"/>
    <cellStyle name="Hipervínculo visitado" xfId="202" builtinId="9" hidden="1"/>
    <cellStyle name="Hipervínculo visitado" xfId="204" builtinId="9" hidden="1"/>
    <cellStyle name="Hipervínculo visitado" xfId="206" builtinId="9" hidden="1"/>
    <cellStyle name="Hipervínculo visitado" xfId="208" builtinId="9" hidden="1"/>
    <cellStyle name="Hipervínculo visitado" xfId="210" builtinId="9" hidden="1"/>
    <cellStyle name="Hipervínculo visitado" xfId="212" builtinId="9" hidden="1"/>
    <cellStyle name="Hipervínculo visitado" xfId="214" builtinId="9" hidden="1"/>
    <cellStyle name="Hipervínculo visitado" xfId="216" builtinId="9" hidden="1"/>
    <cellStyle name="Hipervínculo visitado" xfId="218" builtinId="9" hidden="1"/>
    <cellStyle name="Hipervínculo visitado" xfId="220" builtinId="9" hidden="1"/>
    <cellStyle name="Hipervínculo visitado" xfId="222" builtinId="9" hidden="1"/>
    <cellStyle name="Hipervínculo visitado" xfId="224" builtinId="9" hidden="1"/>
    <cellStyle name="Hipervínculo visitado" xfId="226" builtinId="9" hidden="1"/>
    <cellStyle name="Hipervínculo visitado" xfId="228" builtinId="9" hidden="1"/>
    <cellStyle name="Hipervínculo visitado" xfId="230" builtinId="9" hidden="1"/>
    <cellStyle name="Hipervínculo visitado" xfId="232" builtinId="9" hidden="1"/>
    <cellStyle name="Hipervínculo visitado" xfId="234" builtinId="9" hidden="1"/>
    <cellStyle name="Hipervínculo visitado" xfId="236" builtinId="9" hidden="1"/>
    <cellStyle name="Hipervínculo visitado" xfId="238" builtinId="9" hidden="1"/>
    <cellStyle name="Hipervínculo visitado" xfId="240" builtinId="9" hidden="1"/>
    <cellStyle name="Hipervínculo visitado" xfId="242" builtinId="9" hidden="1"/>
    <cellStyle name="Hipervínculo visitado" xfId="244" builtinId="9" hidden="1"/>
    <cellStyle name="Hipervínculo visitado" xfId="246" builtinId="9" hidden="1"/>
    <cellStyle name="Hipervínculo visitado" xfId="248" builtinId="9" hidden="1"/>
    <cellStyle name="Hipervínculo visitado" xfId="250" builtinId="9" hidden="1"/>
    <cellStyle name="Hipervínculo visitado" xfId="252" builtinId="9" hidden="1"/>
    <cellStyle name="Hipervínculo visitado" xfId="254" builtinId="9" hidden="1"/>
    <cellStyle name="Hipervínculo visitado" xfId="256" builtinId="9" hidden="1"/>
    <cellStyle name="Hipervínculo visitado" xfId="258" builtinId="9" hidden="1"/>
    <cellStyle name="Hipervínculo visitado" xfId="260" builtinId="9" hidden="1"/>
    <cellStyle name="Hipervínculo visitado" xfId="262" builtinId="9" hidden="1"/>
    <cellStyle name="Hipervínculo visitado" xfId="264" builtinId="9" hidden="1"/>
    <cellStyle name="Hipervínculo visitado" xfId="266" builtinId="9" hidden="1"/>
    <cellStyle name="Hipervínculo visitado" xfId="268" builtinId="9" hidden="1"/>
    <cellStyle name="Hipervínculo visitado" xfId="270" builtinId="9" hidden="1"/>
    <cellStyle name="Hipervínculo visitado" xfId="272" builtinId="9" hidden="1"/>
    <cellStyle name="Hipervínculo visitado" xfId="274" builtinId="9" hidden="1"/>
    <cellStyle name="Hipervínculo visitado" xfId="276" builtinId="9" hidden="1"/>
    <cellStyle name="Hipervínculo visitado" xfId="278" builtinId="9" hidden="1"/>
    <cellStyle name="Hipervínculo visitado" xfId="280" builtinId="9" hidden="1"/>
    <cellStyle name="Hipervínculo visitado" xfId="282" builtinId="9" hidden="1"/>
    <cellStyle name="Hipervínculo visitado" xfId="284" builtinId="9" hidden="1"/>
    <cellStyle name="Hipervínculo visitado" xfId="286" builtinId="9" hidden="1"/>
    <cellStyle name="Hipervínculo visitado" xfId="288" builtinId="9" hidden="1"/>
    <cellStyle name="Hipervínculo visitado" xfId="290" builtinId="9" hidden="1"/>
    <cellStyle name="Hipervínculo visitado" xfId="292" builtinId="9" hidden="1"/>
    <cellStyle name="Hipervínculo visitado" xfId="294" builtinId="9" hidden="1"/>
    <cellStyle name="Hipervínculo visitado" xfId="296" builtinId="9" hidden="1"/>
    <cellStyle name="Hipervínculo visitado" xfId="298" builtinId="9" hidden="1"/>
    <cellStyle name="Hipervínculo visitado" xfId="300" builtinId="9" hidden="1"/>
    <cellStyle name="Hipervínculo visitado" xfId="302" builtinId="9" hidden="1"/>
    <cellStyle name="Hipervínculo visitado" xfId="304" builtinId="9" hidden="1"/>
    <cellStyle name="Hipervínculo visitado" xfId="306" builtinId="9" hidden="1"/>
    <cellStyle name="Hipervínculo visitado" xfId="308" builtinId="9" hidden="1"/>
    <cellStyle name="Hipervínculo visitado" xfId="310" builtinId="9" hidden="1"/>
    <cellStyle name="Hipervínculo visitado" xfId="312" builtinId="9" hidden="1"/>
    <cellStyle name="Hipervínculo visitado" xfId="314" builtinId="9" hidden="1"/>
    <cellStyle name="Hipervínculo visitado" xfId="316" builtinId="9" hidden="1"/>
    <cellStyle name="Hipervínculo visitado" xfId="318" builtinId="9" hidden="1"/>
    <cellStyle name="Hipervínculo visitado" xfId="320" builtinId="9" hidden="1"/>
    <cellStyle name="Hipervínculo visitado" xfId="322" builtinId="9" hidden="1"/>
    <cellStyle name="Hipervínculo visitado" xfId="324" builtinId="9" hidden="1"/>
    <cellStyle name="Hipervínculo visitado" xfId="326" builtinId="9" hidden="1"/>
    <cellStyle name="Hipervínculo visitado" xfId="328" builtinId="9" hidden="1"/>
    <cellStyle name="Hipervínculo visitado" xfId="330" builtinId="9" hidden="1"/>
    <cellStyle name="Hipervínculo visitado" xfId="332" builtinId="9" hidden="1"/>
    <cellStyle name="Hipervínculo visitado" xfId="334" builtinId="9" hidden="1"/>
    <cellStyle name="Hipervínculo visitado" xfId="336" builtinId="9" hidden="1"/>
    <cellStyle name="Hipervínculo visitado" xfId="338" builtinId="9" hidden="1"/>
    <cellStyle name="Hipervínculo visitado" xfId="340" builtinId="9" hidden="1"/>
    <cellStyle name="Hipervínculo visitado" xfId="342" builtinId="9" hidden="1"/>
    <cellStyle name="Hipervínculo visitado" xfId="344" builtinId="9" hidden="1"/>
    <cellStyle name="Hipervínculo visitado" xfId="346" builtinId="9" hidden="1"/>
    <cellStyle name="Hipervínculo visitado" xfId="348" builtinId="9" hidden="1"/>
    <cellStyle name="Hipervínculo visitado" xfId="350" builtinId="9" hidden="1"/>
    <cellStyle name="Hipervínculo visitado" xfId="352" builtinId="9" hidden="1"/>
    <cellStyle name="Hipervínculo visitado" xfId="354" builtinId="9" hidden="1"/>
    <cellStyle name="Hipervínculo visitado" xfId="356" builtinId="9" hidden="1"/>
    <cellStyle name="Hipervínculo visitado" xfId="358" builtinId="9" hidden="1"/>
    <cellStyle name="Hipervínculo visitado" xfId="360" builtinId="9" hidden="1"/>
    <cellStyle name="Hipervínculo visitado" xfId="362" builtinId="9" hidden="1"/>
    <cellStyle name="Hipervínculo visitado" xfId="364" builtinId="9" hidden="1"/>
    <cellStyle name="Hipervínculo visitado" xfId="366" builtinId="9" hidden="1"/>
    <cellStyle name="Hipervínculo visitado" xfId="368" builtinId="9" hidden="1"/>
    <cellStyle name="Hipervínculo visitado" xfId="370" builtinId="9" hidden="1"/>
    <cellStyle name="Hipervínculo visitado" xfId="372" builtinId="9" hidden="1"/>
    <cellStyle name="Hipervínculo visitado" xfId="374" builtinId="9" hidden="1"/>
    <cellStyle name="Hipervínculo visitado" xfId="376" builtinId="9" hidden="1"/>
    <cellStyle name="Hipervínculo visitado" xfId="378" builtinId="9" hidden="1"/>
    <cellStyle name="Hipervínculo visitado" xfId="380" builtinId="9" hidden="1"/>
    <cellStyle name="Hipervínculo visitado" xfId="382" builtinId="9" hidden="1"/>
    <cellStyle name="Hipervínculo visitado" xfId="384" builtinId="9" hidden="1"/>
    <cellStyle name="Hipervínculo visitado" xfId="386" builtinId="9" hidden="1"/>
    <cellStyle name="Hipervínculo visitado" xfId="388" builtinId="9" hidden="1"/>
    <cellStyle name="Hipervínculo visitado" xfId="390" builtinId="9" hidden="1"/>
    <cellStyle name="Hipervínculo visitado" xfId="392" builtinId="9" hidden="1"/>
    <cellStyle name="Hipervínculo visitado" xfId="394" builtinId="9" hidden="1"/>
    <cellStyle name="Hipervínculo visitado" xfId="396" builtinId="9" hidden="1"/>
    <cellStyle name="Hipervínculo visitado" xfId="398" builtinId="9" hidden="1"/>
    <cellStyle name="Hipervínculo visitado" xfId="400" builtinId="9" hidden="1"/>
    <cellStyle name="Hipervínculo visitado" xfId="402" builtinId="9" hidden="1"/>
    <cellStyle name="Hipervínculo visitado" xfId="404" builtinId="9" hidden="1"/>
    <cellStyle name="Hipervínculo visitado" xfId="406" builtinId="9" hidden="1"/>
    <cellStyle name="Hipervínculo visitado" xfId="408" builtinId="9" hidden="1"/>
    <cellStyle name="Hipervínculo visitado" xfId="410" builtinId="9" hidden="1"/>
    <cellStyle name="Hipervínculo visitado" xfId="412" builtinId="9" hidden="1"/>
    <cellStyle name="Hipervínculo visitado" xfId="414" builtinId="9" hidden="1"/>
    <cellStyle name="Hipervínculo visitado" xfId="416" builtinId="9" hidden="1"/>
    <cellStyle name="Hipervínculo visitado" xfId="418" builtinId="9" hidden="1"/>
    <cellStyle name="Hipervínculo visitado" xfId="420" builtinId="9" hidden="1"/>
    <cellStyle name="Hipervínculo visitado" xfId="422" builtinId="9" hidden="1"/>
    <cellStyle name="Hipervínculo visitado" xfId="424" builtinId="9" hidden="1"/>
    <cellStyle name="Hipervínculo visitado" xfId="426" builtinId="9" hidden="1"/>
    <cellStyle name="Hipervínculo visitado" xfId="428" builtinId="9" hidden="1"/>
    <cellStyle name="Hipervínculo visitado" xfId="430" builtinId="9" hidden="1"/>
    <cellStyle name="Hipervínculo visitado" xfId="432" builtinId="9" hidden="1"/>
    <cellStyle name="Hipervínculo visitado" xfId="434" builtinId="9" hidden="1"/>
    <cellStyle name="Hipervínculo visitado" xfId="436" builtinId="9" hidden="1"/>
    <cellStyle name="Hipervínculo visitado" xfId="438" builtinId="9" hidden="1"/>
    <cellStyle name="Hipervínculo visitado" xfId="440" builtinId="9" hidden="1"/>
    <cellStyle name="Hipervínculo visitado" xfId="442" builtinId="9" hidden="1"/>
    <cellStyle name="Hipervínculo visitado" xfId="444" builtinId="9" hidden="1"/>
    <cellStyle name="Hipervínculo visitado" xfId="446" builtinId="9" hidden="1"/>
    <cellStyle name="Hipervínculo visitado" xfId="448" builtinId="9" hidden="1"/>
    <cellStyle name="Hipervínculo visitado" xfId="450" builtinId="9" hidden="1"/>
    <cellStyle name="Hipervínculo visitado" xfId="452" builtinId="9" hidden="1"/>
    <cellStyle name="Hipervínculo visitado" xfId="454" builtinId="9" hidden="1"/>
    <cellStyle name="Hipervínculo visitado" xfId="456" builtinId="9" hidden="1"/>
    <cellStyle name="Hipervínculo visitado" xfId="458" builtinId="9" hidden="1"/>
    <cellStyle name="Hipervínculo visitado" xfId="460" builtinId="9" hidden="1"/>
    <cellStyle name="Hipervínculo visitado" xfId="462" builtinId="9" hidden="1"/>
    <cellStyle name="Hipervínculo visitado" xfId="464" builtinId="9" hidden="1"/>
    <cellStyle name="Hipervínculo visitado" xfId="466" builtinId="9" hidden="1"/>
    <cellStyle name="Hipervínculo visitado" xfId="468" builtinId="9" hidden="1"/>
    <cellStyle name="Hipervínculo visitado" xfId="470" builtinId="9" hidden="1"/>
    <cellStyle name="Hipervínculo visitado" xfId="472" builtinId="9" hidden="1"/>
    <cellStyle name="Hipervínculo visitado" xfId="474" builtinId="9" hidden="1"/>
    <cellStyle name="Hipervínculo visitado" xfId="476" builtinId="9" hidden="1"/>
    <cellStyle name="Hipervínculo visitado" xfId="478" builtinId="9" hidden="1"/>
    <cellStyle name="Hipervínculo visitado" xfId="480" builtinId="9" hidden="1"/>
    <cellStyle name="Hipervínculo visitado" xfId="482" builtinId="9" hidden="1"/>
    <cellStyle name="Hipervínculo visitado" xfId="484" builtinId="9" hidden="1"/>
    <cellStyle name="Hipervínculo visitado" xfId="486" builtinId="9" hidden="1"/>
    <cellStyle name="Hipervínculo visitado" xfId="488" builtinId="9" hidden="1"/>
    <cellStyle name="Hipervínculo visitado" xfId="490" builtinId="9" hidden="1"/>
    <cellStyle name="Hipervínculo visitado" xfId="492" builtinId="9" hidden="1"/>
    <cellStyle name="Hipervínculo visitado" xfId="494" builtinId="9" hidden="1"/>
    <cellStyle name="Hipervínculo visitado" xfId="496" builtinId="9" hidden="1"/>
    <cellStyle name="Hipervínculo visitado" xfId="498" builtinId="9" hidden="1"/>
    <cellStyle name="Hipervínculo visitado" xfId="500" builtinId="9" hidden="1"/>
    <cellStyle name="Hipervínculo visitado" xfId="502" builtinId="9" hidden="1"/>
    <cellStyle name="Hipervínculo visitado" xfId="504" builtinId="9" hidden="1"/>
    <cellStyle name="Hipervínculo visitado" xfId="506" builtinId="9" hidden="1"/>
    <cellStyle name="Hipervínculo visitado" xfId="508" builtinId="9" hidden="1"/>
    <cellStyle name="Hipervínculo visitado" xfId="510" builtinId="9" hidden="1"/>
    <cellStyle name="Hipervínculo visitado" xfId="512" builtinId="9" hidden="1"/>
    <cellStyle name="Hipervínculo visitado" xfId="514" builtinId="9" hidden="1"/>
    <cellStyle name="Hipervínculo visitado" xfId="516" builtinId="9" hidden="1"/>
    <cellStyle name="Hipervínculo visitado" xfId="518" builtinId="9" hidden="1"/>
    <cellStyle name="Hipervínculo visitado" xfId="520" builtinId="9" hidden="1"/>
    <cellStyle name="Hipervínculo visitado" xfId="522" builtinId="9" hidden="1"/>
    <cellStyle name="Hipervínculo visitado" xfId="524" builtinId="9" hidden="1"/>
    <cellStyle name="Hipervínculo visitado" xfId="526" builtinId="9" hidden="1"/>
    <cellStyle name="Hipervínculo visitado" xfId="528" builtinId="9" hidden="1"/>
    <cellStyle name="Hipervínculo visitado" xfId="530" builtinId="9" hidden="1"/>
    <cellStyle name="Hipervínculo visitado" xfId="532" builtinId="9" hidden="1"/>
    <cellStyle name="Hipervínculo visitado" xfId="534" builtinId="9" hidden="1"/>
    <cellStyle name="Hipervínculo visitado" xfId="536" builtinId="9" hidden="1"/>
    <cellStyle name="Hipervínculo visitado" xfId="538" builtinId="9" hidden="1"/>
    <cellStyle name="Hipervínculo visitado" xfId="540" builtinId="9" hidden="1"/>
    <cellStyle name="Hipervínculo visitado" xfId="542" builtinId="9" hidden="1"/>
    <cellStyle name="Hipervínculo visitado" xfId="544" builtinId="9" hidden="1"/>
    <cellStyle name="Hipervínculo visitado" xfId="546" builtinId="9" hidden="1"/>
    <cellStyle name="Hipervínculo visitado" xfId="548" builtinId="9" hidden="1"/>
    <cellStyle name="Hipervínculo visitado" xfId="550" builtinId="9" hidden="1"/>
    <cellStyle name="Hipervínculo visitado" xfId="552" builtinId="9" hidden="1"/>
    <cellStyle name="Hipervínculo visitado" xfId="554" builtinId="9" hidden="1"/>
    <cellStyle name="Hipervínculo visitado" xfId="556" builtinId="9" hidden="1"/>
    <cellStyle name="Hipervínculo visitado" xfId="558" builtinId="9" hidden="1"/>
    <cellStyle name="Hipervínculo visitado" xfId="560" builtinId="9" hidden="1"/>
    <cellStyle name="Hipervínculo visitado" xfId="562" builtinId="9" hidden="1"/>
    <cellStyle name="Hipervínculo visitado" xfId="564" builtinId="9" hidden="1"/>
    <cellStyle name="Hipervínculo visitado" xfId="566" builtinId="9" hidden="1"/>
    <cellStyle name="Hipervínculo visitado" xfId="568" builtinId="9" hidden="1"/>
    <cellStyle name="Hipervínculo visitado" xfId="570" builtinId="9" hidden="1"/>
    <cellStyle name="Hipervínculo visitado" xfId="572" builtinId="9" hidden="1"/>
    <cellStyle name="Hipervínculo visitado" xfId="574" builtinId="9" hidden="1"/>
    <cellStyle name="Hipervínculo visitado" xfId="576" builtinId="9" hidden="1"/>
    <cellStyle name="Hipervínculo visitado" xfId="578" builtinId="9" hidden="1"/>
    <cellStyle name="Hipervínculo visitado" xfId="580" builtinId="9" hidden="1"/>
    <cellStyle name="Hipervínculo visitado" xfId="582" builtinId="9" hidden="1"/>
    <cellStyle name="Hipervínculo visitado" xfId="584" builtinId="9" hidden="1"/>
    <cellStyle name="Hipervínculo visitado" xfId="586" builtinId="9" hidden="1"/>
    <cellStyle name="Hipervínculo visitado" xfId="588" builtinId="9" hidden="1"/>
    <cellStyle name="Hipervínculo visitado" xfId="590" builtinId="9" hidden="1"/>
    <cellStyle name="Hipervínculo visitado" xfId="592" builtinId="9" hidden="1"/>
    <cellStyle name="Hipervínculo visitado" xfId="594" builtinId="9" hidden="1"/>
    <cellStyle name="Hipervínculo visitado" xfId="596" builtinId="9" hidden="1"/>
    <cellStyle name="Hipervínculo visitado" xfId="598" builtinId="9" hidden="1"/>
    <cellStyle name="Hipervínculo visitado" xfId="600" builtinId="9" hidden="1"/>
    <cellStyle name="Hipervínculo visitado" xfId="602" builtinId="9" hidden="1"/>
    <cellStyle name="Hipervínculo visitado" xfId="604" builtinId="9" hidden="1"/>
    <cellStyle name="Hipervínculo visitado" xfId="606" builtinId="9" hidden="1"/>
    <cellStyle name="Hipervínculo visitado" xfId="608" builtinId="9" hidden="1"/>
    <cellStyle name="Hipervínculo visitado" xfId="610" builtinId="9" hidden="1"/>
    <cellStyle name="Hipervínculo visitado" xfId="612" builtinId="9" hidden="1"/>
    <cellStyle name="Hipervínculo visitado" xfId="614" builtinId="9" hidden="1"/>
    <cellStyle name="Hipervínculo visitado" xfId="616" builtinId="9" hidden="1"/>
    <cellStyle name="Hipervínculo visitado" xfId="618" builtinId="9" hidden="1"/>
    <cellStyle name="Hipervínculo visitado" xfId="620" builtinId="9" hidden="1"/>
    <cellStyle name="Hipervínculo visitado" xfId="622" builtinId="9" hidden="1"/>
    <cellStyle name="Hipervínculo visitado" xfId="624" builtinId="9" hidden="1"/>
    <cellStyle name="Hipervínculo visitado" xfId="626" builtinId="9" hidden="1"/>
    <cellStyle name="Hipervínculo visitado" xfId="628" builtinId="9" hidden="1"/>
    <cellStyle name="Hipervínculo visitado" xfId="630" builtinId="9" hidden="1"/>
    <cellStyle name="Hipervínculo visitado" xfId="632" builtinId="9" hidden="1"/>
    <cellStyle name="Hipervínculo visitado" xfId="634" builtinId="9" hidden="1"/>
    <cellStyle name="Hipervínculo visitado" xfId="636" builtinId="9" hidden="1"/>
    <cellStyle name="Hipervínculo visitado" xfId="638" builtinId="9" hidden="1"/>
    <cellStyle name="Hipervínculo visitado" xfId="640" builtinId="9" hidden="1"/>
    <cellStyle name="Hipervínculo visitado" xfId="642" builtinId="9" hidden="1"/>
    <cellStyle name="Hipervínculo visitado" xfId="644" builtinId="9" hidden="1"/>
    <cellStyle name="Hipervínculo visitado" xfId="646" builtinId="9" hidden="1"/>
    <cellStyle name="Hipervínculo visitado" xfId="648" builtinId="9" hidden="1"/>
    <cellStyle name="Hipervínculo visitado" xfId="650" builtinId="9" hidden="1"/>
    <cellStyle name="Hipervínculo visitado" xfId="652" builtinId="9" hidden="1"/>
    <cellStyle name="Hipervínculo visitado" xfId="654" builtinId="9" hidden="1"/>
    <cellStyle name="Hipervínculo visitado" xfId="656" builtinId="9" hidden="1"/>
    <cellStyle name="Hipervínculo visitado" xfId="658" builtinId="9" hidden="1"/>
    <cellStyle name="Hipervínculo visitado" xfId="660" builtinId="9" hidden="1"/>
    <cellStyle name="Hipervínculo visitado" xfId="662" builtinId="9" hidden="1"/>
    <cellStyle name="Hipervínculo visitado" xfId="664" builtinId="9" hidden="1"/>
    <cellStyle name="Hipervínculo visitado" xfId="666" builtinId="9" hidden="1"/>
    <cellStyle name="Hipervínculo visitado" xfId="668" builtinId="9" hidden="1"/>
    <cellStyle name="Hipervínculo visitado" xfId="670" builtinId="9" hidden="1"/>
    <cellStyle name="Hipervínculo visitado" xfId="672" builtinId="9" hidden="1"/>
    <cellStyle name="Hipervínculo visitado" xfId="674" builtinId="9" hidden="1"/>
    <cellStyle name="Hipervínculo visitado" xfId="676" builtinId="9" hidden="1"/>
    <cellStyle name="Hipervínculo visitado" xfId="678" builtinId="9" hidden="1"/>
    <cellStyle name="Hipervínculo visitado" xfId="680" builtinId="9" hidden="1"/>
    <cellStyle name="Hipervínculo visitado" xfId="682" builtinId="9" hidden="1"/>
    <cellStyle name="Hipervínculo visitado" xfId="684" builtinId="9" hidden="1"/>
    <cellStyle name="Hipervínculo visitado" xfId="686" builtinId="9" hidden="1"/>
    <cellStyle name="Hipervínculo visitado" xfId="688" builtinId="9" hidden="1"/>
    <cellStyle name="Hipervínculo visitado" xfId="690" builtinId="9" hidden="1"/>
    <cellStyle name="Hipervínculo visitado" xfId="692" builtinId="9" hidden="1"/>
    <cellStyle name="Hipervínculo visitado" xfId="694" builtinId="9" hidden="1"/>
    <cellStyle name="Hipervínculo visitado" xfId="696" builtinId="9" hidden="1"/>
    <cellStyle name="Hipervínculo visitado" xfId="698" builtinId="9" hidden="1"/>
    <cellStyle name="Hipervínculo visitado" xfId="700" builtinId="9" hidden="1"/>
    <cellStyle name="Hipervínculo visitado" xfId="702" builtinId="9" hidden="1"/>
    <cellStyle name="Hipervínculo visitado" xfId="704" builtinId="9" hidden="1"/>
    <cellStyle name="Hipervínculo visitado" xfId="706" builtinId="9" hidden="1"/>
    <cellStyle name="Hipervínculo visitado" xfId="708" builtinId="9" hidden="1"/>
    <cellStyle name="Hipervínculo visitado" xfId="710" builtinId="9" hidden="1"/>
    <cellStyle name="Hipervínculo visitado" xfId="712" builtinId="9" hidden="1"/>
    <cellStyle name="Hipervínculo visitado" xfId="714" builtinId="9" hidden="1"/>
    <cellStyle name="Hipervínculo visitado" xfId="716" builtinId="9" hidden="1"/>
    <cellStyle name="Hipervínculo visitado" xfId="718" builtinId="9" hidden="1"/>
    <cellStyle name="Hipervínculo visitado" xfId="720" builtinId="9" hidden="1"/>
    <cellStyle name="Hipervínculo visitado" xfId="722" builtinId="9" hidden="1"/>
    <cellStyle name="Hipervínculo visitado" xfId="724" builtinId="9" hidden="1"/>
    <cellStyle name="Hipervínculo visitado" xfId="726" builtinId="9" hidden="1"/>
    <cellStyle name="Hipervínculo visitado" xfId="728" builtinId="9" hidden="1"/>
    <cellStyle name="Hipervínculo visitado" xfId="730" builtinId="9" hidden="1"/>
    <cellStyle name="Hipervínculo visitado" xfId="732" builtinId="9" hidden="1"/>
    <cellStyle name="Hipervínculo visitado" xfId="734" builtinId="9" hidden="1"/>
    <cellStyle name="Hipervínculo visitado" xfId="736" builtinId="9" hidden="1"/>
    <cellStyle name="Hipervínculo visitado" xfId="738" builtinId="9" hidden="1"/>
    <cellStyle name="Hipervínculo visitado" xfId="740" builtinId="9" hidden="1"/>
    <cellStyle name="Hipervínculo visitado" xfId="742" builtinId="9" hidden="1"/>
    <cellStyle name="Hipervínculo visitado" xfId="744" builtinId="9" hidden="1"/>
    <cellStyle name="Hipervínculo visitado" xfId="746" builtinId="9" hidden="1"/>
    <cellStyle name="Hipervínculo visitado" xfId="748" builtinId="9" hidden="1"/>
    <cellStyle name="Hipervínculo visitado" xfId="750" builtinId="9" hidden="1"/>
    <cellStyle name="Hipervínculo visitado" xfId="752" builtinId="9" hidden="1"/>
    <cellStyle name="Hipervínculo visitado" xfId="754" builtinId="9" hidden="1"/>
    <cellStyle name="Hipervínculo visitado" xfId="756" builtinId="9" hidden="1"/>
    <cellStyle name="Hipervínculo visitado" xfId="758" builtinId="9" hidden="1"/>
    <cellStyle name="Hipervínculo visitado" xfId="760" builtinId="9" hidden="1"/>
    <cellStyle name="Hipervínculo visitado" xfId="762" builtinId="9" hidden="1"/>
    <cellStyle name="Hipervínculo visitado" xfId="764" builtinId="9" hidden="1"/>
    <cellStyle name="Hipervínculo visitado" xfId="766" builtinId="9" hidden="1"/>
    <cellStyle name="Hipervínculo visitado" xfId="768" builtinId="9" hidden="1"/>
    <cellStyle name="Hipervínculo visitado" xfId="770" builtinId="9" hidden="1"/>
    <cellStyle name="Hipervínculo visitado" xfId="772" builtinId="9" hidden="1"/>
    <cellStyle name="Hipervínculo visitado" xfId="774" builtinId="9" hidden="1"/>
    <cellStyle name="Hipervínculo visitado" xfId="776" builtinId="9" hidden="1"/>
    <cellStyle name="Hipervínculo visitado" xfId="778" builtinId="9" hidden="1"/>
    <cellStyle name="Hipervínculo visitado" xfId="780" builtinId="9" hidden="1"/>
    <cellStyle name="Hipervínculo visitado" xfId="782" builtinId="9" hidden="1"/>
    <cellStyle name="Hipervínculo visitado" xfId="784" builtinId="9" hidden="1"/>
    <cellStyle name="Hipervínculo visitado" xfId="786" builtinId="9" hidden="1"/>
    <cellStyle name="Hipervínculo visitado" xfId="788" builtinId="9" hidden="1"/>
    <cellStyle name="Hipervínculo visitado" xfId="790" builtinId="9" hidden="1"/>
    <cellStyle name="Hipervínculo visitado" xfId="792" builtinId="9" hidden="1"/>
    <cellStyle name="Hipervínculo visitado" xfId="794" builtinId="9" hidden="1"/>
    <cellStyle name="Hipervínculo visitado" xfId="796" builtinId="9" hidden="1"/>
    <cellStyle name="Hipervínculo visitado" xfId="798" builtinId="9" hidden="1"/>
    <cellStyle name="Hipervínculo visitado" xfId="800" builtinId="9" hidden="1"/>
    <cellStyle name="Hipervínculo visitado" xfId="802" builtinId="9" hidden="1"/>
    <cellStyle name="Hipervínculo visitado" xfId="804" builtinId="9" hidden="1"/>
    <cellStyle name="Hipervínculo visitado" xfId="806" builtinId="9" hidden="1"/>
    <cellStyle name="Hipervínculo visitado" xfId="808" builtinId="9" hidden="1"/>
    <cellStyle name="Hipervínculo visitado" xfId="810" builtinId="9" hidden="1"/>
    <cellStyle name="Hipervínculo visitado" xfId="812" builtinId="9" hidden="1"/>
    <cellStyle name="Hipervínculo visitado" xfId="814" builtinId="9" hidden="1"/>
    <cellStyle name="Hipervínculo visitado" xfId="816" builtinId="9" hidden="1"/>
    <cellStyle name="Hipervínculo visitado" xfId="818" builtinId="9" hidden="1"/>
    <cellStyle name="Hipervínculo visitado" xfId="820" builtinId="9" hidden="1"/>
    <cellStyle name="Hipervínculo visitado" xfId="822" builtinId="9" hidden="1"/>
    <cellStyle name="Hipervínculo visitado" xfId="824" builtinId="9" hidden="1"/>
    <cellStyle name="Hipervínculo visitado" xfId="826" builtinId="9" hidden="1"/>
    <cellStyle name="Hipervínculo visitado" xfId="828" builtinId="9" hidden="1"/>
    <cellStyle name="Hipervínculo visitado" xfId="830" builtinId="9" hidden="1"/>
    <cellStyle name="Hipervínculo visitado" xfId="832" builtinId="9" hidden="1"/>
    <cellStyle name="Hipervínculo visitado" xfId="834" builtinId="9" hidden="1"/>
    <cellStyle name="Hipervínculo visitado" xfId="836" builtinId="9" hidden="1"/>
    <cellStyle name="Hipervínculo visitado" xfId="838" builtinId="9" hidden="1"/>
    <cellStyle name="Hipervínculo visitado" xfId="840" builtinId="9" hidden="1"/>
    <cellStyle name="Hipervínculo visitado" xfId="842" builtinId="9" hidden="1"/>
    <cellStyle name="Hipervínculo visitado" xfId="844" builtinId="9" hidden="1"/>
    <cellStyle name="Hipervínculo visitado" xfId="846" builtinId="9" hidden="1"/>
    <cellStyle name="Hipervínculo visitado" xfId="848" builtinId="9" hidden="1"/>
    <cellStyle name="Hipervínculo visitado" xfId="850" builtinId="9" hidden="1"/>
    <cellStyle name="Hipervínculo visitado" xfId="852" builtinId="9" hidden="1"/>
    <cellStyle name="Hipervínculo visitado" xfId="854" builtinId="9" hidden="1"/>
    <cellStyle name="Hipervínculo visitado" xfId="856" builtinId="9" hidden="1"/>
    <cellStyle name="Hipervínculo visitado" xfId="858" builtinId="9" hidden="1"/>
    <cellStyle name="Hipervínculo visitado" xfId="860" builtinId="9" hidden="1"/>
    <cellStyle name="Hipervínculo visitado" xfId="862" builtinId="9" hidden="1"/>
    <cellStyle name="Hipervínculo visitado" xfId="864" builtinId="9" hidden="1"/>
    <cellStyle name="Hipervínculo visitado" xfId="866" builtinId="9" hidden="1"/>
    <cellStyle name="Hipervínculo visitado" xfId="868" builtinId="9" hidden="1"/>
    <cellStyle name="Hipervínculo visitado" xfId="870" builtinId="9" hidden="1"/>
    <cellStyle name="Hipervínculo visitado" xfId="872" builtinId="9" hidden="1"/>
    <cellStyle name="Hipervínculo visitado" xfId="874" builtinId="9" hidden="1"/>
    <cellStyle name="Hipervínculo visitado" xfId="876" builtinId="9" hidden="1"/>
    <cellStyle name="Hipervínculo visitado" xfId="878" builtinId="9" hidden="1"/>
    <cellStyle name="Hipervínculo visitado" xfId="880" builtinId="9" hidden="1"/>
    <cellStyle name="Hipervínculo visitado" xfId="882" builtinId="9" hidden="1"/>
    <cellStyle name="Hipervínculo visitado" xfId="884" builtinId="9" hidden="1"/>
    <cellStyle name="Hipervínculo visitado" xfId="886" builtinId="9" hidden="1"/>
    <cellStyle name="Hipervínculo visitado" xfId="888" builtinId="9" hidden="1"/>
    <cellStyle name="Hipervínculo visitado" xfId="890" builtinId="9" hidden="1"/>
    <cellStyle name="Hipervínculo visitado" xfId="892" builtinId="9" hidden="1"/>
    <cellStyle name="Hipervínculo visitado" xfId="894" builtinId="9" hidden="1"/>
    <cellStyle name="Hipervínculo visitado" xfId="896" builtinId="9" hidden="1"/>
    <cellStyle name="Hipervínculo visitado" xfId="898" builtinId="9" hidden="1"/>
    <cellStyle name="Hipervínculo visitado" xfId="900" builtinId="9" hidden="1"/>
    <cellStyle name="Hipervínculo visitado" xfId="902" builtinId="9" hidden="1"/>
    <cellStyle name="Hipervínculo visitado" xfId="904" builtinId="9" hidden="1"/>
    <cellStyle name="Hipervínculo visitado" xfId="906" builtinId="9" hidden="1"/>
    <cellStyle name="Hipervínculo visitado" xfId="908" builtinId="9" hidden="1"/>
    <cellStyle name="Hipervínculo visitado" xfId="910" builtinId="9" hidden="1"/>
    <cellStyle name="Hipervínculo visitado" xfId="912" builtinId="9" hidden="1"/>
    <cellStyle name="Hipervínculo visitado" xfId="914" builtinId="9" hidden="1"/>
    <cellStyle name="Hipervínculo visitado" xfId="916" builtinId="9" hidden="1"/>
    <cellStyle name="Hipervínculo visitado" xfId="918" builtinId="9" hidden="1"/>
    <cellStyle name="Hipervínculo visitado" xfId="920" builtinId="9" hidden="1"/>
    <cellStyle name="Hipervínculo visitado" xfId="922" builtinId="9" hidden="1"/>
    <cellStyle name="Hipervínculo visitado" xfId="924" builtinId="9" hidden="1"/>
    <cellStyle name="Hipervínculo visitado" xfId="926" builtinId="9" hidden="1"/>
    <cellStyle name="Hipervínculo visitado" xfId="928" builtinId="9" hidden="1"/>
    <cellStyle name="Hipervínculo visitado" xfId="930" builtinId="9" hidden="1"/>
    <cellStyle name="Hipervínculo visitado" xfId="932" builtinId="9" hidden="1"/>
    <cellStyle name="Hipervínculo visitado" xfId="934" builtinId="9" hidden="1"/>
    <cellStyle name="Hipervínculo visitado" xfId="936" builtinId="9" hidden="1"/>
    <cellStyle name="Hipervínculo visitado" xfId="938" builtinId="9" hidden="1"/>
    <cellStyle name="Hipervínculo visitado" xfId="940" builtinId="9" hidden="1"/>
    <cellStyle name="Hipervínculo visitado" xfId="942" builtinId="9" hidden="1"/>
    <cellStyle name="Hipervínculo visitado" xfId="944" builtinId="9" hidden="1"/>
    <cellStyle name="Hipervínculo visitado" xfId="946" builtinId="9" hidden="1"/>
    <cellStyle name="Hipervínculo visitado" xfId="948" builtinId="9" hidden="1"/>
    <cellStyle name="Hipervínculo visitado" xfId="950" builtinId="9" hidden="1"/>
    <cellStyle name="Hipervínculo visitado" xfId="952" builtinId="9" hidden="1"/>
    <cellStyle name="Hipervínculo visitado" xfId="954" builtinId="9" hidden="1"/>
    <cellStyle name="Hipervínculo visitado" xfId="956" builtinId="9" hidden="1"/>
    <cellStyle name="Hipervínculo visitado" xfId="958" builtinId="9" hidden="1"/>
    <cellStyle name="Hipervínculo visitado" xfId="960" builtinId="9" hidden="1"/>
    <cellStyle name="Hipervínculo visitado" xfId="962" builtinId="9" hidden="1"/>
    <cellStyle name="Hipervínculo visitado" xfId="964" builtinId="9" hidden="1"/>
    <cellStyle name="Hipervínculo visitado" xfId="966" builtinId="9" hidden="1"/>
    <cellStyle name="Hipervínculo visitado" xfId="968" builtinId="9" hidden="1"/>
    <cellStyle name="Hipervínculo visitado" xfId="970" builtinId="9" hidden="1"/>
    <cellStyle name="Hipervínculo visitado" xfId="972" builtinId="9" hidden="1"/>
    <cellStyle name="Hipervínculo visitado" xfId="974" builtinId="9" hidden="1"/>
    <cellStyle name="Hipervínculo visitado" xfId="976" builtinId="9" hidden="1"/>
    <cellStyle name="Hipervínculo visitado" xfId="978" builtinId="9" hidden="1"/>
    <cellStyle name="Hipervínculo visitado" xfId="980" builtinId="9" hidden="1"/>
    <cellStyle name="Hipervínculo visitado" xfId="982" builtinId="9" hidden="1"/>
    <cellStyle name="Hipervínculo visitado" xfId="984" builtinId="9" hidden="1"/>
    <cellStyle name="Hipervínculo visitado" xfId="986" builtinId="9" hidden="1"/>
    <cellStyle name="Hipervínculo visitado" xfId="988" builtinId="9" hidden="1"/>
    <cellStyle name="Hipervínculo visitado" xfId="990" builtinId="9" hidden="1"/>
    <cellStyle name="Hipervínculo visitado" xfId="992" builtinId="9" hidden="1"/>
    <cellStyle name="Hipervínculo visitado" xfId="994" builtinId="9" hidden="1"/>
    <cellStyle name="Hipervínculo visitado" xfId="996" builtinId="9" hidden="1"/>
    <cellStyle name="Hipervínculo visitado" xfId="998" builtinId="9" hidden="1"/>
    <cellStyle name="Hipervínculo visitado" xfId="1000" builtinId="9" hidden="1"/>
    <cellStyle name="Hipervínculo visitado" xfId="1002" builtinId="9" hidden="1"/>
    <cellStyle name="Hipervínculo visitado" xfId="1004" builtinId="9" hidden="1"/>
    <cellStyle name="Hipervínculo visitado" xfId="1006" builtinId="9" hidden="1"/>
    <cellStyle name="Hipervínculo visitado" xfId="1008" builtinId="9" hidden="1"/>
    <cellStyle name="Hipervínculo visitado" xfId="1010" builtinId="9" hidden="1"/>
    <cellStyle name="Hipervínculo visitado" xfId="1012" builtinId="9" hidden="1"/>
    <cellStyle name="Hipervínculo visitado" xfId="1014" builtinId="9" hidden="1"/>
    <cellStyle name="Hipervínculo visitado" xfId="1016" builtinId="9" hidden="1"/>
    <cellStyle name="Hipervínculo visitado" xfId="1018" builtinId="9" hidden="1"/>
    <cellStyle name="Hipervínculo visitado" xfId="1020" builtinId="9" hidden="1"/>
    <cellStyle name="Hipervínculo visitado" xfId="1022" builtinId="9" hidden="1"/>
    <cellStyle name="Hipervínculo visitado" xfId="1024" builtinId="9" hidden="1"/>
    <cellStyle name="Hipervínculo visitado" xfId="1026" builtinId="9" hidden="1"/>
    <cellStyle name="Hipervínculo visitado" xfId="1028" builtinId="9" hidden="1"/>
    <cellStyle name="Hipervínculo visitado" xfId="1030" builtinId="9" hidden="1"/>
    <cellStyle name="Hipervínculo visitado" xfId="1032" builtinId="9" hidden="1"/>
    <cellStyle name="Hipervínculo visitado" xfId="1034" builtinId="9" hidden="1"/>
    <cellStyle name="Hipervínculo visitado" xfId="1036" builtinId="9" hidden="1"/>
    <cellStyle name="Hipervínculo visitado" xfId="1038" builtinId="9" hidden="1"/>
    <cellStyle name="Hipervínculo visitado" xfId="1040" builtinId="9" hidden="1"/>
    <cellStyle name="Hipervínculo visitado" xfId="1042" builtinId="9" hidden="1"/>
    <cellStyle name="Hipervínculo visitado" xfId="1044" builtinId="9" hidden="1"/>
    <cellStyle name="Hipervínculo visitado" xfId="1046" builtinId="9" hidden="1"/>
    <cellStyle name="Hipervínculo visitado" xfId="1048" builtinId="9" hidden="1"/>
    <cellStyle name="Hipervínculo visitado" xfId="1050" builtinId="9" hidden="1"/>
    <cellStyle name="Hipervínculo visitado" xfId="1052" builtinId="9" hidden="1"/>
    <cellStyle name="Hipervínculo visitado" xfId="1054" builtinId="9" hidden="1"/>
    <cellStyle name="Hipervínculo visitado" xfId="1056" builtinId="9" hidden="1"/>
    <cellStyle name="Hipervínculo visitado" xfId="1058" builtinId="9" hidden="1"/>
    <cellStyle name="Hipervínculo visitado" xfId="1060" builtinId="9" hidden="1"/>
    <cellStyle name="Hipervínculo visitado" xfId="1062" builtinId="9" hidden="1"/>
    <cellStyle name="Hipervínculo visitado" xfId="1064" builtinId="9" hidden="1"/>
    <cellStyle name="Hipervínculo visitado" xfId="1066" builtinId="9" hidden="1"/>
    <cellStyle name="Hipervínculo visitado" xfId="1068" builtinId="9" hidden="1"/>
    <cellStyle name="Hipervínculo visitado" xfId="1070" builtinId="9" hidden="1"/>
    <cellStyle name="Hipervínculo visitado" xfId="1072" builtinId="9" hidden="1"/>
    <cellStyle name="Hipervínculo visitado" xfId="1074" builtinId="9" hidden="1"/>
    <cellStyle name="Hipervínculo visitado" xfId="1076" builtinId="9" hidden="1"/>
    <cellStyle name="Hipervínculo visitado" xfId="1078" builtinId="9" hidden="1"/>
    <cellStyle name="Hipervínculo visitado" xfId="1080" builtinId="9" hidden="1"/>
    <cellStyle name="Hipervínculo visitado" xfId="1082" builtinId="9" hidden="1"/>
    <cellStyle name="Hipervínculo visitado" xfId="1084" builtinId="9" hidden="1"/>
    <cellStyle name="Hipervínculo visitado" xfId="1086" builtinId="9" hidden="1"/>
    <cellStyle name="Hipervínculo visitado" xfId="1088" builtinId="9" hidden="1"/>
    <cellStyle name="Hipervínculo visitado" xfId="1090" builtinId="9" hidden="1"/>
    <cellStyle name="Hipervínculo visitado" xfId="1092" builtinId="9" hidden="1"/>
    <cellStyle name="Hipervínculo visitado" xfId="1094" builtinId="9" hidden="1"/>
    <cellStyle name="Hipervínculo visitado" xfId="1096" builtinId="9" hidden="1"/>
    <cellStyle name="Hipervínculo visitado" xfId="1098" builtinId="9" hidden="1"/>
    <cellStyle name="Hipervínculo visitado" xfId="1100" builtinId="9" hidden="1"/>
    <cellStyle name="Hipervínculo visitado" xfId="1102" builtinId="9" hidden="1"/>
    <cellStyle name="Hipervínculo visitado" xfId="1104" builtinId="9" hidden="1"/>
    <cellStyle name="Hipervínculo visitado" xfId="1106" builtinId="9" hidden="1"/>
    <cellStyle name="Hipervínculo visitado" xfId="1108" builtinId="9" hidden="1"/>
    <cellStyle name="Hipervínculo visitado" xfId="1110" builtinId="9" hidden="1"/>
    <cellStyle name="Hipervínculo visitado" xfId="1112" builtinId="9" hidden="1"/>
    <cellStyle name="Hipervínculo visitado" xfId="1114" builtinId="9" hidden="1"/>
    <cellStyle name="Hipervínculo visitado" xfId="1116" builtinId="9" hidden="1"/>
    <cellStyle name="Hipervínculo visitado" xfId="1118" builtinId="9" hidden="1"/>
    <cellStyle name="Hipervínculo visitado" xfId="1120" builtinId="9" hidden="1"/>
    <cellStyle name="Hipervínculo visitado" xfId="1122" builtinId="9" hidden="1"/>
    <cellStyle name="Hipervínculo visitado" xfId="1124" builtinId="9" hidden="1"/>
    <cellStyle name="Hipervínculo visitado" xfId="1126" builtinId="9" hidden="1"/>
    <cellStyle name="Hipervínculo visitado" xfId="1128" builtinId="9" hidden="1"/>
    <cellStyle name="Hipervínculo visitado" xfId="1130" builtinId="9" hidden="1"/>
    <cellStyle name="Hipervínculo visitado" xfId="1132" builtinId="9" hidden="1"/>
    <cellStyle name="Hipervínculo visitado" xfId="1134" builtinId="9" hidden="1"/>
    <cellStyle name="Hipervínculo visitado" xfId="1136" builtinId="9" hidden="1"/>
    <cellStyle name="Hipervínculo visitado" xfId="1138" builtinId="9" hidden="1"/>
    <cellStyle name="Hipervínculo visitado" xfId="1140" builtinId="9" hidden="1"/>
    <cellStyle name="Hipervínculo visitado" xfId="1142" builtinId="9" hidden="1"/>
    <cellStyle name="Hipervínculo visitado" xfId="1144" builtinId="9" hidden="1"/>
    <cellStyle name="Hipervínculo visitado" xfId="1146" builtinId="9" hidden="1"/>
    <cellStyle name="Hipervínculo visitado" xfId="1148" builtinId="9" hidden="1"/>
    <cellStyle name="Hipervínculo visitado" xfId="1150" builtinId="9" hidden="1"/>
    <cellStyle name="Hipervínculo visitado" xfId="1152" builtinId="9" hidden="1"/>
    <cellStyle name="Hipervínculo visitado" xfId="1154" builtinId="9" hidden="1"/>
    <cellStyle name="Hipervínculo visitado" xfId="1156" builtinId="9" hidden="1"/>
    <cellStyle name="Hipervínculo visitado" xfId="1158" builtinId="9" hidden="1"/>
    <cellStyle name="Hipervínculo visitado" xfId="1160" builtinId="9" hidden="1"/>
    <cellStyle name="Hipervínculo visitado" xfId="1162" builtinId="9" hidden="1"/>
    <cellStyle name="Hipervínculo visitado" xfId="1164" builtinId="9" hidden="1"/>
    <cellStyle name="Hipervínculo visitado" xfId="1166" builtinId="9" hidden="1"/>
    <cellStyle name="Hipervínculo visitado" xfId="1168" builtinId="9" hidden="1"/>
    <cellStyle name="Hipervínculo visitado" xfId="1170" builtinId="9" hidden="1"/>
    <cellStyle name="Hipervínculo visitado" xfId="1172" builtinId="9" hidden="1"/>
    <cellStyle name="Hipervínculo visitado" xfId="1174" builtinId="9" hidden="1"/>
    <cellStyle name="Hipervínculo visitado" xfId="1176" builtinId="9" hidden="1"/>
    <cellStyle name="Hipervínculo visitado" xfId="1178" builtinId="9" hidden="1"/>
    <cellStyle name="Hipervínculo visitado" xfId="1180" builtinId="9" hidden="1"/>
    <cellStyle name="Hipervínculo visitado" xfId="1182" builtinId="9" hidden="1"/>
    <cellStyle name="Hipervínculo visitado" xfId="1184" builtinId="9" hidden="1"/>
    <cellStyle name="Hipervínculo visitado" xfId="1186" builtinId="9" hidden="1"/>
    <cellStyle name="Hipervínculo visitado" xfId="1188" builtinId="9" hidden="1"/>
    <cellStyle name="Hipervínculo visitado" xfId="1190" builtinId="9" hidden="1"/>
    <cellStyle name="Hipervínculo visitado" xfId="1192" builtinId="9" hidden="1"/>
    <cellStyle name="Hipervínculo visitado" xfId="1194" builtinId="9" hidden="1"/>
    <cellStyle name="Hipervínculo visitado" xfId="1196" builtinId="9" hidden="1"/>
    <cellStyle name="Hipervínculo visitado" xfId="1198" builtinId="9" hidden="1"/>
    <cellStyle name="Hipervínculo visitado" xfId="1200" builtinId="9" hidden="1"/>
    <cellStyle name="Hipervínculo visitado" xfId="1202" builtinId="9" hidden="1"/>
    <cellStyle name="Hipervínculo visitado" xfId="1204" builtinId="9" hidden="1"/>
    <cellStyle name="Hipervínculo visitado" xfId="1206" builtinId="9" hidden="1"/>
    <cellStyle name="Hipervínculo visitado" xfId="1208" builtinId="9" hidden="1"/>
    <cellStyle name="Hipervínculo visitado" xfId="1210" builtinId="9" hidden="1"/>
    <cellStyle name="Hipervínculo visitado" xfId="1212" builtinId="9" hidden="1"/>
    <cellStyle name="Hipervínculo visitado" xfId="1214" builtinId="9" hidden="1"/>
    <cellStyle name="Hipervínculo visitado" xfId="1216" builtinId="9" hidden="1"/>
    <cellStyle name="Hipervínculo visitado" xfId="1218" builtinId="9" hidden="1"/>
    <cellStyle name="Hipervínculo visitado" xfId="1220" builtinId="9" hidden="1"/>
    <cellStyle name="Hipervínculo visitado" xfId="1222" builtinId="9" hidden="1"/>
    <cellStyle name="Hipervínculo visitado" xfId="1224" builtinId="9" hidden="1"/>
    <cellStyle name="Hipervínculo visitado" xfId="1226" builtinId="9" hidden="1"/>
    <cellStyle name="Hipervínculo visitado" xfId="1228" builtinId="9" hidden="1"/>
    <cellStyle name="Hipervínculo visitado" xfId="1230" builtinId="9" hidden="1"/>
    <cellStyle name="Hipervínculo visitado" xfId="1232" builtinId="9" hidden="1"/>
    <cellStyle name="Hipervínculo visitado" xfId="1234" builtinId="9" hidden="1"/>
    <cellStyle name="Hipervínculo visitado" xfId="1236" builtinId="9" hidden="1"/>
    <cellStyle name="Hipervínculo visitado" xfId="1238" builtinId="9" hidden="1"/>
    <cellStyle name="Hipervínculo visitado" xfId="1240" builtinId="9" hidden="1"/>
    <cellStyle name="Hipervínculo visitado" xfId="1242" builtinId="9" hidden="1"/>
    <cellStyle name="Hipervínculo visitado" xfId="1244" builtinId="9" hidden="1"/>
    <cellStyle name="Hipervínculo visitado" xfId="1246" builtinId="9" hidden="1"/>
    <cellStyle name="Hipervínculo visitado" xfId="1248" builtinId="9" hidden="1"/>
    <cellStyle name="Hipervínculo visitado" xfId="1250" builtinId="9" hidden="1"/>
    <cellStyle name="Hipervínculo visitado" xfId="1252" builtinId="9" hidden="1"/>
    <cellStyle name="Hipervínculo visitado" xfId="1254" builtinId="9" hidden="1"/>
    <cellStyle name="Hipervínculo visitado" xfId="1256" builtinId="9" hidden="1"/>
    <cellStyle name="Hipervínculo visitado" xfId="1258" builtinId="9" hidden="1"/>
    <cellStyle name="Hipervínculo visitado" xfId="1260" builtinId="9" hidden="1"/>
    <cellStyle name="Hipervínculo visitado" xfId="1262" builtinId="9" hidden="1"/>
    <cellStyle name="Hipervínculo visitado" xfId="1264" builtinId="9" hidden="1"/>
    <cellStyle name="Hipervínculo visitado" xfId="1266" builtinId="9" hidden="1"/>
    <cellStyle name="Hipervínculo visitado" xfId="1268" builtinId="9" hidden="1"/>
    <cellStyle name="Hipervínculo visitado" xfId="1270" builtinId="9" hidden="1"/>
    <cellStyle name="Hipervínculo visitado" xfId="1272" builtinId="9" hidden="1"/>
    <cellStyle name="Hipervínculo visitado" xfId="1274" builtinId="9" hidden="1"/>
    <cellStyle name="Hipervínculo visitado" xfId="1276" builtinId="9" hidden="1"/>
    <cellStyle name="Hipervínculo visitado" xfId="1278" builtinId="9" hidden="1"/>
    <cellStyle name="Hipervínculo visitado" xfId="1280" builtinId="9" hidden="1"/>
    <cellStyle name="Hipervínculo visitado" xfId="1282" builtinId="9" hidden="1"/>
    <cellStyle name="Hipervínculo visitado" xfId="1284" builtinId="9" hidden="1"/>
    <cellStyle name="Hipervínculo visitado" xfId="1286" builtinId="9" hidden="1"/>
    <cellStyle name="Hipervínculo visitado" xfId="1288" builtinId="9" hidden="1"/>
    <cellStyle name="Hipervínculo visitado" xfId="1290" builtinId="9" hidden="1"/>
    <cellStyle name="Hipervínculo visitado" xfId="1292" builtinId="9" hidden="1"/>
    <cellStyle name="Hipervínculo visitado" xfId="1294" builtinId="9" hidden="1"/>
    <cellStyle name="Hipervínculo visitado" xfId="1297" builtinId="9" hidden="1"/>
    <cellStyle name="Hipervínculo visitado" xfId="1299" builtinId="9" hidden="1"/>
    <cellStyle name="Hipervínculo visitado" xfId="1301" builtinId="9" hidden="1"/>
    <cellStyle name="Hipervínculo visitado" xfId="1303" builtinId="9" hidden="1"/>
    <cellStyle name="Hipervínculo visitado" xfId="1305" builtinId="9" hidden="1"/>
    <cellStyle name="Hipervínculo visitado" xfId="1307" builtinId="9" hidden="1"/>
    <cellStyle name="Hipervínculo visitado" xfId="1309" builtinId="9" hidden="1"/>
    <cellStyle name="Hipervínculo visitado" xfId="1311" builtinId="9" hidden="1"/>
    <cellStyle name="Hipervínculo visitado" xfId="1313" builtinId="9" hidden="1"/>
    <cellStyle name="Hipervínculo visitado" xfId="1315" builtinId="9" hidden="1"/>
    <cellStyle name="Hipervínculo visitado" xfId="1317" builtinId="9" hidden="1"/>
    <cellStyle name="Hipervínculo visitado" xfId="1319" builtinId="9" hidden="1"/>
    <cellStyle name="Hipervínculo visitado" xfId="1321" builtinId="9" hidden="1"/>
    <cellStyle name="Hipervínculo visitado" xfId="1323" builtinId="9" hidden="1"/>
    <cellStyle name="Hipervínculo visitado" xfId="1325" builtinId="9" hidden="1"/>
    <cellStyle name="Hipervínculo visitado" xfId="1327" builtinId="9" hidden="1"/>
    <cellStyle name="Hipervínculo visitado" xfId="1329" builtinId="9" hidden="1"/>
    <cellStyle name="Hipervínculo visitado" xfId="1331" builtinId="9" hidden="1"/>
    <cellStyle name="Hipervínculo visitado" xfId="1333" builtinId="9" hidden="1"/>
    <cellStyle name="Hipervínculo visitado" xfId="1335" builtinId="9" hidden="1"/>
    <cellStyle name="Hipervínculo visitado" xfId="1337" builtinId="9" hidden="1"/>
    <cellStyle name="Hipervínculo visitado" xfId="1339" builtinId="9" hidden="1"/>
    <cellStyle name="Hipervínculo visitado" xfId="1341" builtinId="9" hidden="1"/>
    <cellStyle name="Hipervínculo visitado" xfId="1343" builtinId="9" hidden="1"/>
    <cellStyle name="Hipervínculo visitado" xfId="1345" builtinId="9" hidden="1"/>
    <cellStyle name="Hipervínculo visitado" xfId="1347" builtinId="9" hidden="1"/>
    <cellStyle name="Hipervínculo visitado" xfId="1349" builtinId="9" hidden="1"/>
    <cellStyle name="Hipervínculo visitado" xfId="1351" builtinId="9" hidden="1"/>
    <cellStyle name="Hipervínculo visitado" xfId="1353" builtinId="9" hidden="1"/>
    <cellStyle name="Hipervínculo visitado" xfId="1355" builtinId="9" hidden="1"/>
    <cellStyle name="Hipervínculo visitado" xfId="1357" builtinId="9" hidden="1"/>
    <cellStyle name="Hipervínculo visitado" xfId="1359" builtinId="9" hidden="1"/>
    <cellStyle name="Hipervínculo visitado" xfId="1361" builtinId="9" hidden="1"/>
    <cellStyle name="Hipervínculo visitado" xfId="1363" builtinId="9" hidden="1"/>
    <cellStyle name="Hipervínculo visitado" xfId="1365" builtinId="9" hidden="1"/>
    <cellStyle name="Hipervínculo visitado" xfId="1367" builtinId="9" hidden="1"/>
    <cellStyle name="Hipervínculo visitado" xfId="1369" builtinId="9" hidden="1"/>
    <cellStyle name="Hipervínculo visitado" xfId="1371" builtinId="9" hidden="1"/>
    <cellStyle name="Hipervínculo visitado" xfId="1373" builtinId="9" hidden="1"/>
    <cellStyle name="Hipervínculo visitado" xfId="1375" builtinId="9" hidden="1"/>
    <cellStyle name="Hipervínculo visitado" xfId="1377" builtinId="9" hidden="1"/>
    <cellStyle name="Hipervínculo visitado" xfId="1379" builtinId="9" hidden="1"/>
    <cellStyle name="Hipervínculo visitado" xfId="1381" builtinId="9" hidden="1"/>
    <cellStyle name="Hipervínculo visitado" xfId="1383" builtinId="9" hidden="1"/>
    <cellStyle name="Hipervínculo visitado" xfId="1385" builtinId="9" hidden="1"/>
    <cellStyle name="Hipervínculo visitado" xfId="1387" builtinId="9" hidden="1"/>
    <cellStyle name="Hipervínculo visitado" xfId="1389" builtinId="9" hidden="1"/>
    <cellStyle name="Hipervínculo visitado" xfId="1391" builtinId="9" hidden="1"/>
    <cellStyle name="Hipervínculo visitado" xfId="1393" builtinId="9" hidden="1"/>
    <cellStyle name="Hipervínculo visitado" xfId="1395" builtinId="9" hidden="1"/>
    <cellStyle name="Hipervínculo visitado" xfId="1397" builtinId="9" hidden="1"/>
    <cellStyle name="Hipervínculo visitado" xfId="1399" builtinId="9" hidden="1"/>
    <cellStyle name="Hipervínculo visitado" xfId="1401" builtinId="9" hidden="1"/>
    <cellStyle name="Hipervínculo visitado" xfId="1403" builtinId="9" hidden="1"/>
    <cellStyle name="Hipervínculo visitado" xfId="1405" builtinId="9" hidden="1"/>
    <cellStyle name="Hipervínculo visitado" xfId="1407" builtinId="9" hidden="1"/>
    <cellStyle name="Hipervínculo visitado" xfId="1409" builtinId="9" hidden="1"/>
    <cellStyle name="Hipervínculo visitado" xfId="1411" builtinId="9" hidden="1"/>
    <cellStyle name="Hipervínculo visitado" xfId="1413" builtinId="9" hidden="1"/>
    <cellStyle name="Hipervínculo visitado" xfId="1415" builtinId="9" hidden="1"/>
    <cellStyle name="Hipervínculo visitado" xfId="1417" builtinId="9" hidden="1"/>
    <cellStyle name="Hipervínculo visitado" xfId="1419" builtinId="9" hidden="1"/>
    <cellStyle name="Hipervínculo visitado" xfId="1421" builtinId="9" hidden="1"/>
    <cellStyle name="Hipervínculo visitado" xfId="1423" builtinId="9" hidden="1"/>
    <cellStyle name="Hipervínculo visitado" xfId="1425" builtinId="9" hidden="1"/>
    <cellStyle name="Hipervínculo visitado" xfId="1427" builtinId="9" hidden="1"/>
    <cellStyle name="Hipervínculo visitado" xfId="1429" builtinId="9" hidden="1"/>
    <cellStyle name="Hipervínculo visitado" xfId="1431" builtinId="9" hidden="1"/>
    <cellStyle name="Hipervínculo visitado" xfId="1433" builtinId="9" hidden="1"/>
    <cellStyle name="Hipervínculo visitado" xfId="1435" builtinId="9" hidden="1"/>
    <cellStyle name="Hipervínculo visitado" xfId="1437" builtinId="9" hidden="1"/>
    <cellStyle name="Hipervínculo visitado" xfId="1439" builtinId="9" hidden="1"/>
    <cellStyle name="Hipervínculo visitado" xfId="1441" builtinId="9" hidden="1"/>
    <cellStyle name="Hipervínculo visitado" xfId="1443" builtinId="9" hidden="1"/>
    <cellStyle name="Hipervínculo visitado" xfId="1445" builtinId="9" hidden="1"/>
    <cellStyle name="Hipervínculo visitado" xfId="1447" builtinId="9" hidden="1"/>
    <cellStyle name="Hipervínculo visitado" xfId="1449" builtinId="9" hidden="1"/>
    <cellStyle name="Hipervínculo visitado" xfId="1451" builtinId="9" hidden="1"/>
    <cellStyle name="Hipervínculo visitado" xfId="1453" builtinId="9" hidden="1"/>
    <cellStyle name="Hipervínculo visitado" xfId="1455" builtinId="9" hidden="1"/>
    <cellStyle name="Hipervínculo visitado" xfId="1457" builtinId="9" hidden="1"/>
    <cellStyle name="Hipervínculo visitado" xfId="1459" builtinId="9" hidden="1"/>
    <cellStyle name="Hipervínculo visitado" xfId="1461" builtinId="9" hidden="1"/>
    <cellStyle name="Hipervínculo visitado" xfId="1463" builtinId="9" hidden="1"/>
    <cellStyle name="Hipervínculo visitado" xfId="1465" builtinId="9" hidden="1"/>
    <cellStyle name="Hipervínculo visitado" xfId="1467" builtinId="9" hidden="1"/>
    <cellStyle name="Hipervínculo visitado" xfId="1469" builtinId="9" hidden="1"/>
    <cellStyle name="Hipervínculo visitado" xfId="1471" builtinId="9" hidden="1"/>
    <cellStyle name="Hipervínculo visitado" xfId="1473" builtinId="9" hidden="1"/>
    <cellStyle name="Hipervínculo visitado" xfId="1475" builtinId="9" hidden="1"/>
    <cellStyle name="Hipervínculo visitado" xfId="1477" builtinId="9" hidden="1"/>
    <cellStyle name="Hipervínculo visitado" xfId="1479" builtinId="9" hidden="1"/>
    <cellStyle name="Hipervínculo visitado" xfId="1481" builtinId="9" hidden="1"/>
    <cellStyle name="Hipervínculo visitado" xfId="1483" builtinId="9" hidden="1"/>
    <cellStyle name="Hipervínculo visitado" xfId="1485" builtinId="9" hidden="1"/>
    <cellStyle name="Hipervínculo visitado" xfId="1487" builtinId="9" hidden="1"/>
    <cellStyle name="Hipervínculo visitado" xfId="1489" builtinId="9" hidden="1"/>
    <cellStyle name="Hipervínculo visitado" xfId="1491" builtinId="9" hidden="1"/>
    <cellStyle name="Hipervínculo visitado" xfId="1493" builtinId="9" hidden="1"/>
    <cellStyle name="Hipervínculo visitado" xfId="1495" builtinId="9" hidden="1"/>
    <cellStyle name="Hipervínculo visitado" xfId="1497" builtinId="9" hidden="1"/>
    <cellStyle name="Hipervínculo visitado" xfId="1499" builtinId="9" hidden="1"/>
    <cellStyle name="Hipervínculo visitado" xfId="1501" builtinId="9" hidden="1"/>
    <cellStyle name="Hipervínculo visitado" xfId="1503" builtinId="9" hidden="1"/>
    <cellStyle name="Hipervínculo visitado" xfId="1505" builtinId="9" hidden="1"/>
    <cellStyle name="Hipervínculo visitado" xfId="1507" builtinId="9" hidden="1"/>
    <cellStyle name="Hipervínculo visitado" xfId="1509" builtinId="9" hidden="1"/>
    <cellStyle name="Hipervínculo visitado" xfId="1511" builtinId="9" hidden="1"/>
    <cellStyle name="Hipervínculo visitado" xfId="1513" builtinId="9" hidden="1"/>
    <cellStyle name="Hipervínculo visitado" xfId="1515" builtinId="9" hidden="1"/>
    <cellStyle name="Hipervínculo visitado" xfId="1517" builtinId="9" hidden="1"/>
    <cellStyle name="Hipervínculo visitado" xfId="1519" builtinId="9" hidden="1"/>
    <cellStyle name="Hipervínculo visitado" xfId="1521" builtinId="9" hidden="1"/>
    <cellStyle name="Hipervínculo visitado" xfId="1523" builtinId="9" hidden="1"/>
    <cellStyle name="Hipervínculo visitado" xfId="1525" builtinId="9" hidden="1"/>
    <cellStyle name="Hipervínculo visitado" xfId="1527" builtinId="9" hidden="1"/>
    <cellStyle name="Hipervínculo visitado" xfId="1529" builtinId="9" hidden="1"/>
    <cellStyle name="Hipervínculo visitado" xfId="1531" builtinId="9" hidden="1"/>
    <cellStyle name="Hipervínculo visitado" xfId="1533" builtinId="9" hidden="1"/>
    <cellStyle name="Hipervínculo visitado" xfId="1535" builtinId="9" hidden="1"/>
    <cellStyle name="Hipervínculo visitado" xfId="1537" builtinId="9" hidden="1"/>
    <cellStyle name="Hipervínculo visitado" xfId="1539" builtinId="9" hidden="1"/>
    <cellStyle name="Hipervínculo visitado" xfId="1541" builtinId="9" hidden="1"/>
    <cellStyle name="Hipervínculo visitado" xfId="1543" builtinId="9" hidden="1"/>
    <cellStyle name="Hipervínculo visitado" xfId="1545" builtinId="9" hidden="1"/>
    <cellStyle name="Hipervínculo visitado" xfId="1547" builtinId="9" hidden="1"/>
    <cellStyle name="Hipervínculo visitado" xfId="1549" builtinId="9" hidden="1"/>
    <cellStyle name="Hipervínculo visitado" xfId="1551" builtinId="9" hidden="1"/>
    <cellStyle name="Hipervínculo visitado" xfId="1553" builtinId="9" hidden="1"/>
    <cellStyle name="Hipervínculo visitado" xfId="1555" builtinId="9" hidden="1"/>
    <cellStyle name="Hipervínculo visitado" xfId="1557" builtinId="9" hidden="1"/>
    <cellStyle name="Hipervínculo visitado" xfId="1559" builtinId="9" hidden="1"/>
    <cellStyle name="Hipervínculo visitado" xfId="1561" builtinId="9" hidden="1"/>
    <cellStyle name="Hipervínculo visitado" xfId="1563" builtinId="9" hidden="1"/>
    <cellStyle name="Hipervínculo visitado" xfId="1565" builtinId="9" hidden="1"/>
    <cellStyle name="Hipervínculo visitado" xfId="1567" builtinId="9" hidden="1"/>
    <cellStyle name="Hipervínculo visitado" xfId="1569" builtinId="9" hidden="1"/>
    <cellStyle name="Hipervínculo visitado" xfId="1571" builtinId="9" hidden="1"/>
    <cellStyle name="Hipervínculo visitado" xfId="1573" builtinId="9" hidden="1"/>
    <cellStyle name="Hipervínculo visitado" xfId="1575" builtinId="9" hidden="1"/>
    <cellStyle name="Hipervínculo visitado" xfId="1577" builtinId="9" hidden="1"/>
    <cellStyle name="Hipervínculo visitado" xfId="1579" builtinId="9" hidden="1"/>
    <cellStyle name="Hipervínculo visitado" xfId="1581" builtinId="9" hidden="1"/>
    <cellStyle name="Hipervínculo visitado" xfId="1583" builtinId="9" hidden="1"/>
    <cellStyle name="Hipervínculo visitado" xfId="1585" builtinId="9" hidden="1"/>
    <cellStyle name="Hipervínculo visitado" xfId="1587" builtinId="9" hidden="1"/>
    <cellStyle name="Hipervínculo visitado" xfId="1589" builtinId="9" hidden="1"/>
    <cellStyle name="Hipervínculo visitado" xfId="1591" builtinId="9" hidden="1"/>
    <cellStyle name="Hipervínculo visitado" xfId="1593" builtinId="9" hidden="1"/>
    <cellStyle name="Hipervínculo visitado" xfId="1595" builtinId="9" hidden="1"/>
    <cellStyle name="Hipervínculo visitado" xfId="1597" builtinId="9" hidden="1"/>
    <cellStyle name="Hipervínculo visitado" xfId="1599" builtinId="9" hidden="1"/>
    <cellStyle name="Hipervínculo visitado" xfId="1601" builtinId="9" hidden="1"/>
    <cellStyle name="Hipervínculo visitado" xfId="1603" builtinId="9" hidden="1"/>
    <cellStyle name="Hipervínculo visitado" xfId="1605" builtinId="9" hidden="1"/>
    <cellStyle name="Hipervínculo visitado" xfId="1607" builtinId="9" hidden="1"/>
    <cellStyle name="Hipervínculo visitado" xfId="1609" builtinId="9" hidden="1"/>
    <cellStyle name="Hipervínculo visitado" xfId="1611" builtinId="9" hidden="1"/>
    <cellStyle name="Hipervínculo visitado" xfId="1613" builtinId="9" hidden="1"/>
    <cellStyle name="Hipervínculo visitado" xfId="1615" builtinId="9" hidden="1"/>
    <cellStyle name="Hipervínculo visitado" xfId="1617" builtinId="9" hidden="1"/>
    <cellStyle name="Hipervínculo visitado" xfId="1619" builtinId="9" hidden="1"/>
    <cellStyle name="Hipervínculo visitado" xfId="1621" builtinId="9" hidden="1"/>
    <cellStyle name="Hipervínculo visitado" xfId="1623" builtinId="9" hidden="1"/>
    <cellStyle name="Hipervínculo visitado" xfId="1625" builtinId="9" hidden="1"/>
    <cellStyle name="Hipervínculo visitado" xfId="1627" builtinId="9" hidden="1"/>
    <cellStyle name="Hipervínculo visitado" xfId="1629" builtinId="9" hidden="1"/>
    <cellStyle name="Hipervínculo visitado" xfId="1631" builtinId="9" hidden="1"/>
    <cellStyle name="Hipervínculo visitado" xfId="1633" builtinId="9" hidden="1"/>
    <cellStyle name="Hipervínculo visitado" xfId="1635" builtinId="9" hidden="1"/>
    <cellStyle name="Hipervínculo visitado" xfId="1637" builtinId="9" hidden="1"/>
    <cellStyle name="Hipervínculo visitado" xfId="1639" builtinId="9" hidden="1"/>
    <cellStyle name="Hipervínculo visitado" xfId="1641" builtinId="9" hidden="1"/>
    <cellStyle name="Hipervínculo visitado" xfId="1643" builtinId="9" hidden="1"/>
    <cellStyle name="Hipervínculo visitado" xfId="1645" builtinId="9" hidden="1"/>
    <cellStyle name="Hipervínculo visitado" xfId="1647" builtinId="9" hidden="1"/>
    <cellStyle name="Hipervínculo visitado" xfId="1649" builtinId="9" hidden="1"/>
    <cellStyle name="Hipervínculo visitado" xfId="1651" builtinId="9" hidden="1"/>
    <cellStyle name="Hipervínculo visitado" xfId="1653" builtinId="9" hidden="1"/>
    <cellStyle name="Hipervínculo visitado" xfId="1655" builtinId="9" hidden="1"/>
    <cellStyle name="Hipervínculo visitado" xfId="1657" builtinId="9" hidden="1"/>
    <cellStyle name="Hipervínculo visitado" xfId="1659" builtinId="9" hidden="1"/>
    <cellStyle name="Hipervínculo visitado" xfId="1661" builtinId="9" hidden="1"/>
    <cellStyle name="Hipervínculo visitado" xfId="1663" builtinId="9" hidden="1"/>
    <cellStyle name="Hipervínculo visitado" xfId="1665" builtinId="9" hidden="1"/>
    <cellStyle name="Hipervínculo visitado" xfId="1667" builtinId="9" hidden="1"/>
    <cellStyle name="Hipervínculo visitado" xfId="1669" builtinId="9" hidden="1"/>
    <cellStyle name="Hipervínculo visitado" xfId="1671" builtinId="9" hidden="1"/>
    <cellStyle name="Hipervínculo visitado" xfId="1673" builtinId="9" hidden="1"/>
    <cellStyle name="Hipervínculo visitado" xfId="1675" builtinId="9" hidden="1"/>
    <cellStyle name="Hipervínculo visitado" xfId="1677" builtinId="9" hidden="1"/>
    <cellStyle name="Hipervínculo visitado" xfId="1679" builtinId="9" hidden="1"/>
    <cellStyle name="Hipervínculo visitado" xfId="1681" builtinId="9" hidden="1"/>
    <cellStyle name="Hipervínculo visitado" xfId="1683" builtinId="9" hidden="1"/>
    <cellStyle name="Hipervínculo visitado" xfId="1685" builtinId="9" hidden="1"/>
    <cellStyle name="Hipervínculo visitado" xfId="1687" builtinId="9" hidden="1"/>
    <cellStyle name="Hipervínculo visitado" xfId="1689" builtinId="9" hidden="1"/>
    <cellStyle name="Hipervínculo visitado" xfId="1691" builtinId="9" hidden="1"/>
    <cellStyle name="Hipervínculo visitado" xfId="1693" builtinId="9" hidden="1"/>
    <cellStyle name="Hipervínculo visitado" xfId="1695" builtinId="9" hidden="1"/>
    <cellStyle name="Hipervínculo visitado" xfId="1697" builtinId="9" hidden="1"/>
    <cellStyle name="Hipervínculo visitado" xfId="1699" builtinId="9" hidden="1"/>
    <cellStyle name="Hipervínculo visitado" xfId="1701" builtinId="9" hidden="1"/>
    <cellStyle name="Hipervínculo visitado" xfId="1703" builtinId="9" hidden="1"/>
    <cellStyle name="Hipervínculo visitado" xfId="1705" builtinId="9" hidden="1"/>
    <cellStyle name="Hipervínculo visitado" xfId="1707" builtinId="9" hidden="1"/>
    <cellStyle name="Hipervínculo visitado" xfId="1709" builtinId="9" hidden="1"/>
    <cellStyle name="Hipervínculo visitado" xfId="1711" builtinId="9" hidden="1"/>
    <cellStyle name="Hipervínculo visitado" xfId="1713" builtinId="9" hidden="1"/>
    <cellStyle name="Hipervínculo visitado" xfId="1715" builtinId="9" hidden="1"/>
    <cellStyle name="Hipervínculo visitado" xfId="1717" builtinId="9" hidden="1"/>
    <cellStyle name="Hipervínculo visitado" xfId="1719" builtinId="9" hidden="1"/>
    <cellStyle name="Hipervínculo visitado" xfId="1721" builtinId="9" hidden="1"/>
    <cellStyle name="Hipervínculo visitado" xfId="1723" builtinId="9" hidden="1"/>
    <cellStyle name="Hipervínculo visitado" xfId="1725" builtinId="9" hidden="1"/>
    <cellStyle name="Hipervínculo visitado" xfId="1727" builtinId="9" hidden="1"/>
    <cellStyle name="Hipervínculo visitado" xfId="1729" builtinId="9" hidden="1"/>
    <cellStyle name="Hipervínculo visitado" xfId="1731" builtinId="9" hidden="1"/>
    <cellStyle name="Hipervínculo visitado" xfId="1733" builtinId="9" hidden="1"/>
    <cellStyle name="Hipervínculo visitado" xfId="1735" builtinId="9" hidden="1"/>
    <cellStyle name="Hipervínculo visitado" xfId="1737" builtinId="9" hidden="1"/>
    <cellStyle name="Hipervínculo visitado" xfId="1739" builtinId="9" hidden="1"/>
    <cellStyle name="Hipervínculo visitado" xfId="1741" builtinId="9" hidden="1"/>
    <cellStyle name="Hipervínculo visitado" xfId="1743" builtinId="9" hidden="1"/>
    <cellStyle name="Hipervínculo visitado" xfId="1745" builtinId="9" hidden="1"/>
    <cellStyle name="Hipervínculo visitado" xfId="1747" builtinId="9" hidden="1"/>
    <cellStyle name="Hipervínculo visitado" xfId="1749" builtinId="9" hidden="1"/>
    <cellStyle name="Hipervínculo visitado" xfId="1751" builtinId="9" hidden="1"/>
    <cellStyle name="Hipervínculo visitado" xfId="1753" builtinId="9" hidden="1"/>
    <cellStyle name="Hipervínculo visitado" xfId="1755" builtinId="9" hidden="1"/>
    <cellStyle name="Hipervínculo visitado" xfId="1757" builtinId="9" hidden="1"/>
    <cellStyle name="Hipervínculo visitado" xfId="1759" builtinId="9" hidden="1"/>
    <cellStyle name="Hipervínculo visitado" xfId="1761" builtinId="9" hidden="1"/>
    <cellStyle name="Hipervínculo visitado" xfId="1763" builtinId="9" hidden="1"/>
    <cellStyle name="Hipervínculo visitado" xfId="1765" builtinId="9" hidden="1"/>
    <cellStyle name="Hipervínculo visitado" xfId="1767" builtinId="9" hidden="1"/>
    <cellStyle name="Hipervínculo visitado" xfId="1769" builtinId="9" hidden="1"/>
    <cellStyle name="Hipervínculo visitado" xfId="1771" builtinId="9" hidden="1"/>
    <cellStyle name="Hipervínculo visitado" xfId="1773" builtinId="9" hidden="1"/>
    <cellStyle name="Hipervínculo visitado" xfId="1775" builtinId="9" hidden="1"/>
    <cellStyle name="Hipervínculo visitado" xfId="1777" builtinId="9" hidden="1"/>
    <cellStyle name="Hipervínculo visitado" xfId="1779" builtinId="9" hidden="1"/>
    <cellStyle name="Hipervínculo visitado" xfId="1781" builtinId="9" hidden="1"/>
    <cellStyle name="Hipervínculo visitado" xfId="1783" builtinId="9" hidden="1"/>
    <cellStyle name="Hipervínculo visitado" xfId="1785" builtinId="9" hidden="1"/>
    <cellStyle name="Hipervínculo visitado" xfId="1787" builtinId="9" hidden="1"/>
    <cellStyle name="Hipervínculo visitado" xfId="1789" builtinId="9" hidden="1"/>
    <cellStyle name="Hipervínculo visitado" xfId="1791" builtinId="9" hidden="1"/>
    <cellStyle name="Hipervínculo visitado" xfId="1793" builtinId="9" hidden="1"/>
    <cellStyle name="Hipervínculo visitado" xfId="1795" builtinId="9" hidden="1"/>
    <cellStyle name="Hipervínculo visitado" xfId="1797" builtinId="9" hidden="1"/>
    <cellStyle name="Hipervínculo visitado" xfId="1799" builtinId="9" hidden="1"/>
    <cellStyle name="Hipervínculo visitado" xfId="1801" builtinId="9" hidden="1"/>
    <cellStyle name="Hipervínculo visitado" xfId="1803" builtinId="9" hidden="1"/>
    <cellStyle name="Hipervínculo visitado" xfId="1805" builtinId="9" hidden="1"/>
    <cellStyle name="Hipervínculo visitado" xfId="1807" builtinId="9" hidden="1"/>
    <cellStyle name="Hipervínculo visitado" xfId="1809" builtinId="9" hidden="1"/>
    <cellStyle name="Hipervínculo visitado" xfId="1811" builtinId="9" hidden="1"/>
    <cellStyle name="Hipervínculo visitado" xfId="1813" builtinId="9" hidden="1"/>
    <cellStyle name="Hipervínculo visitado" xfId="1815" builtinId="9" hidden="1"/>
    <cellStyle name="Hipervínculo visitado" xfId="1817" builtinId="9" hidden="1"/>
    <cellStyle name="Hipervínculo visitado" xfId="1819" builtinId="9" hidden="1"/>
    <cellStyle name="Hipervínculo visitado" xfId="1821" builtinId="9" hidden="1"/>
    <cellStyle name="Hipervínculo visitado" xfId="1823" builtinId="9" hidden="1"/>
    <cellStyle name="Hipervínculo visitado" xfId="1825" builtinId="9" hidden="1"/>
    <cellStyle name="Hipervínculo visitado" xfId="1827" builtinId="9" hidden="1"/>
    <cellStyle name="Hipervínculo visitado" xfId="1829" builtinId="9" hidden="1"/>
    <cellStyle name="Hipervínculo visitado" xfId="1831" builtinId="9" hidden="1"/>
    <cellStyle name="Hipervínculo visitado" xfId="1833" builtinId="9" hidden="1"/>
    <cellStyle name="Hipervínculo visitado" xfId="1835" builtinId="9" hidden="1"/>
    <cellStyle name="Hipervínculo visitado" xfId="1837" builtinId="9" hidden="1"/>
    <cellStyle name="Hipervínculo visitado" xfId="1839" builtinId="9" hidden="1"/>
    <cellStyle name="Hipervínculo visitado" xfId="1841" builtinId="9" hidden="1"/>
    <cellStyle name="Hipervínculo visitado" xfId="1843" builtinId="9" hidden="1"/>
    <cellStyle name="Hipervínculo visitado" xfId="1845" builtinId="9" hidden="1"/>
    <cellStyle name="Hipervínculo visitado" xfId="1847" builtinId="9" hidden="1"/>
    <cellStyle name="Hipervínculo visitado" xfId="1849" builtinId="9" hidden="1"/>
    <cellStyle name="Hipervínculo visitado" xfId="1851" builtinId="9" hidden="1"/>
    <cellStyle name="Hipervínculo visitado" xfId="1853" builtinId="9" hidden="1"/>
    <cellStyle name="Hipervínculo visitado" xfId="1855" builtinId="9" hidden="1"/>
    <cellStyle name="Hipervínculo visitado" xfId="1857" builtinId="9" hidden="1"/>
    <cellStyle name="Hipervínculo visitado" xfId="1859" builtinId="9" hidden="1"/>
    <cellStyle name="Hipervínculo visitado" xfId="1861" builtinId="9" hidden="1"/>
    <cellStyle name="Hipervínculo visitado" xfId="1863" builtinId="9" hidden="1"/>
    <cellStyle name="Hipervínculo visitado" xfId="1865" builtinId="9" hidden="1"/>
    <cellStyle name="Hipervínculo visitado" xfId="1867" builtinId="9" hidden="1"/>
    <cellStyle name="Hipervínculo visitado" xfId="1869" builtinId="9" hidden="1"/>
    <cellStyle name="Hipervínculo visitado" xfId="1871" builtinId="9" hidden="1"/>
    <cellStyle name="Hipervínculo visitado" xfId="1873" builtinId="9" hidden="1"/>
    <cellStyle name="Hipervínculo visitado" xfId="1875" builtinId="9" hidden="1"/>
    <cellStyle name="Hipervínculo visitado" xfId="1877" builtinId="9" hidden="1"/>
    <cellStyle name="Hipervínculo visitado" xfId="1879" builtinId="9" hidden="1"/>
    <cellStyle name="Hipervínculo visitado" xfId="1881" builtinId="9" hidden="1"/>
    <cellStyle name="Hipervínculo visitado" xfId="1883" builtinId="9" hidden="1"/>
    <cellStyle name="Hipervínculo visitado" xfId="1885" builtinId="9" hidden="1"/>
    <cellStyle name="Hipervínculo visitado" xfId="1887" builtinId="9" hidden="1"/>
    <cellStyle name="Hipervínculo visitado" xfId="1889" builtinId="9" hidden="1"/>
    <cellStyle name="Hipervínculo visitado" xfId="1891" builtinId="9" hidden="1"/>
    <cellStyle name="Hipervínculo visitado" xfId="1893" builtinId="9" hidden="1"/>
    <cellStyle name="Hipervínculo visitado" xfId="1895" builtinId="9" hidden="1"/>
    <cellStyle name="Hipervínculo visitado" xfId="1897" builtinId="9" hidden="1"/>
    <cellStyle name="Hipervínculo visitado" xfId="1899" builtinId="9" hidden="1"/>
    <cellStyle name="Hipervínculo visitado" xfId="1901" builtinId="9" hidden="1"/>
    <cellStyle name="Hipervínculo visitado" xfId="1903" builtinId="9" hidden="1"/>
    <cellStyle name="Hipervínculo visitado" xfId="1905" builtinId="9" hidden="1"/>
    <cellStyle name="Hipervínculo visitado" xfId="1907" builtinId="9" hidden="1"/>
    <cellStyle name="Hipervínculo visitado" xfId="1909" builtinId="9" hidden="1"/>
    <cellStyle name="Hipervínculo visitado" xfId="1911" builtinId="9" hidden="1"/>
    <cellStyle name="Hipervínculo visitado" xfId="1913" builtinId="9" hidden="1"/>
    <cellStyle name="Hipervínculo visitado" xfId="1915" builtinId="9" hidden="1"/>
    <cellStyle name="Hipervínculo visitado" xfId="1917" builtinId="9" hidden="1"/>
    <cellStyle name="Hipervínculo visitado" xfId="1919" builtinId="9" hidden="1"/>
    <cellStyle name="Hipervínculo visitado" xfId="1921" builtinId="9" hidden="1"/>
    <cellStyle name="Hipervínculo visitado" xfId="1923" builtinId="9" hidden="1"/>
    <cellStyle name="Hipervínculo visitado" xfId="1925" builtinId="9" hidden="1"/>
    <cellStyle name="Hipervínculo visitado" xfId="1927" builtinId="9" hidden="1"/>
    <cellStyle name="Hipervínculo visitado" xfId="1929" builtinId="9" hidden="1"/>
    <cellStyle name="Hipervínculo visitado" xfId="1931" builtinId="9" hidden="1"/>
    <cellStyle name="Hipervínculo visitado" xfId="1933" builtinId="9" hidden="1"/>
    <cellStyle name="Hipervínculo visitado" xfId="1935" builtinId="9" hidden="1"/>
    <cellStyle name="Hipervínculo visitado" xfId="1937" builtinId="9" hidden="1"/>
    <cellStyle name="Hipervínculo visitado" xfId="1939" builtinId="9" hidden="1"/>
    <cellStyle name="Hipervínculo visitado" xfId="1941" builtinId="9" hidden="1"/>
    <cellStyle name="Hipervínculo visitado" xfId="1943" builtinId="9" hidden="1"/>
    <cellStyle name="Hipervínculo visitado" xfId="1945" builtinId="9" hidden="1"/>
    <cellStyle name="Hipervínculo visitado" xfId="1947" builtinId="9" hidden="1"/>
    <cellStyle name="Hipervínculo visitado" xfId="1949" builtinId="9" hidden="1"/>
    <cellStyle name="Hipervínculo visitado" xfId="1951" builtinId="9" hidden="1"/>
    <cellStyle name="Hipervínculo visitado" xfId="1953" builtinId="9" hidden="1"/>
    <cellStyle name="Hipervínculo visitado" xfId="1955" builtinId="9" hidden="1"/>
    <cellStyle name="Hipervínculo visitado" xfId="1957" builtinId="9" hidden="1"/>
    <cellStyle name="Hipervínculo visitado" xfId="1959" builtinId="9" hidden="1"/>
    <cellStyle name="Hipervínculo visitado" xfId="1961" builtinId="9" hidden="1"/>
    <cellStyle name="Hipervínculo visitado" xfId="1963" builtinId="9" hidden="1"/>
    <cellStyle name="Hipervínculo visitado" xfId="1965" builtinId="9" hidden="1"/>
    <cellStyle name="Hipervínculo visitado" xfId="1967" builtinId="9" hidden="1"/>
    <cellStyle name="Hipervínculo visitado" xfId="1969" builtinId="9" hidden="1"/>
    <cellStyle name="Hipervínculo visitado" xfId="1971" builtinId="9" hidden="1"/>
    <cellStyle name="Hipervínculo visitado" xfId="1973" builtinId="9" hidden="1"/>
    <cellStyle name="Hipervínculo visitado" xfId="1975" builtinId="9" hidden="1"/>
    <cellStyle name="Hipervínculo visitado" xfId="1977" builtinId="9" hidden="1"/>
    <cellStyle name="Hipervínculo visitado" xfId="1979" builtinId="9" hidden="1"/>
    <cellStyle name="Hipervínculo visitado" xfId="1981" builtinId="9" hidden="1"/>
    <cellStyle name="Hipervínculo visitado" xfId="1983" builtinId="9" hidden="1"/>
    <cellStyle name="Hipervínculo visitado" xfId="1985" builtinId="9" hidden="1"/>
    <cellStyle name="Hipervínculo visitado" xfId="1987" builtinId="9" hidden="1"/>
    <cellStyle name="Hipervínculo visitado" xfId="1989" builtinId="9" hidden="1"/>
    <cellStyle name="Hipervínculo visitado" xfId="1991" builtinId="9" hidden="1"/>
    <cellStyle name="Hipervínculo visitado" xfId="1993" builtinId="9" hidden="1"/>
    <cellStyle name="Hipervínculo visitado" xfId="1995" builtinId="9" hidden="1"/>
    <cellStyle name="Hipervínculo visitado" xfId="1997" builtinId="9" hidden="1"/>
    <cellStyle name="Hipervínculo visitado" xfId="1999" builtinId="9" hidden="1"/>
    <cellStyle name="Hipervínculo visitado" xfId="2001" builtinId="9" hidden="1"/>
    <cellStyle name="Hipervínculo visitado" xfId="2003" builtinId="9" hidden="1"/>
    <cellStyle name="Hipervínculo visitado" xfId="2005" builtinId="9" hidden="1"/>
    <cellStyle name="Hipervínculo visitado" xfId="2007" builtinId="9" hidden="1"/>
    <cellStyle name="Hipervínculo visitado" xfId="2009" builtinId="9" hidden="1"/>
    <cellStyle name="Hipervínculo visitado" xfId="2011" builtinId="9" hidden="1"/>
    <cellStyle name="Hipervínculo visitado" xfId="2013" builtinId="9" hidden="1"/>
    <cellStyle name="Hipervínculo visitado" xfId="2015" builtinId="9" hidden="1"/>
    <cellStyle name="Hipervínculo visitado" xfId="2017" builtinId="9" hidden="1"/>
    <cellStyle name="Hipervínculo visitado" xfId="2019" builtinId="9" hidden="1"/>
    <cellStyle name="Hipervínculo visitado" xfId="2021" builtinId="9" hidden="1"/>
    <cellStyle name="Hipervínculo visitado" xfId="2023" builtinId="9" hidden="1"/>
    <cellStyle name="Hipervínculo visitado" xfId="2025" builtinId="9" hidden="1"/>
    <cellStyle name="Hipervínculo visitado" xfId="2027" builtinId="9" hidden="1"/>
    <cellStyle name="Hipervínculo visitado" xfId="2029" builtinId="9" hidden="1"/>
    <cellStyle name="Hipervínculo visitado" xfId="2031" builtinId="9" hidden="1"/>
    <cellStyle name="Hipervínculo visitado" xfId="2033" builtinId="9" hidden="1"/>
    <cellStyle name="Hipervínculo visitado" xfId="2035" builtinId="9" hidden="1"/>
    <cellStyle name="Hipervínculo visitado" xfId="2037" builtinId="9" hidden="1"/>
    <cellStyle name="Hipervínculo visitado" xfId="2039" builtinId="9" hidden="1"/>
    <cellStyle name="Hipervínculo visitado" xfId="2041" builtinId="9" hidden="1"/>
    <cellStyle name="Hipervínculo visitado" xfId="2043" builtinId="9" hidden="1"/>
    <cellStyle name="Hipervínculo visitado" xfId="2045" builtinId="9" hidden="1"/>
    <cellStyle name="Hipervínculo visitado" xfId="2047" builtinId="9" hidden="1"/>
    <cellStyle name="Hipervínculo visitado" xfId="2049" builtinId="9" hidden="1"/>
    <cellStyle name="Hipervínculo visitado" xfId="2051" builtinId="9" hidden="1"/>
    <cellStyle name="Hipervínculo visitado" xfId="2053" builtinId="9" hidden="1"/>
    <cellStyle name="Hipervínculo visitado" xfId="2055" builtinId="9" hidden="1"/>
    <cellStyle name="Hipervínculo visitado" xfId="2057" builtinId="9" hidden="1"/>
    <cellStyle name="Hipervínculo visitado" xfId="2059" builtinId="9" hidden="1"/>
    <cellStyle name="Hipervínculo visitado" xfId="2061" builtinId="9" hidden="1"/>
    <cellStyle name="Hipervínculo visitado" xfId="2063" builtinId="9" hidden="1"/>
    <cellStyle name="Hipervínculo visitado" xfId="2065" builtinId="9" hidden="1"/>
    <cellStyle name="Hipervínculo visitado" xfId="2067" builtinId="9" hidden="1"/>
    <cellStyle name="Hipervínculo visitado" xfId="2069" builtinId="9" hidden="1"/>
    <cellStyle name="Hipervínculo visitado" xfId="2071" builtinId="9" hidden="1"/>
    <cellStyle name="Hipervínculo visitado" xfId="2073" builtinId="9" hidden="1"/>
    <cellStyle name="Hipervínculo visitado" xfId="2075" builtinId="9" hidden="1"/>
    <cellStyle name="Hipervínculo visitado" xfId="2077" builtinId="9" hidden="1"/>
    <cellStyle name="Hipervínculo visitado" xfId="2079" builtinId="9" hidden="1"/>
    <cellStyle name="Hipervínculo visitado" xfId="2081" builtinId="9" hidden="1"/>
    <cellStyle name="Hipervínculo visitado" xfId="2083" builtinId="9" hidden="1"/>
    <cellStyle name="Hipervínculo visitado" xfId="2085" builtinId="9" hidden="1"/>
    <cellStyle name="Hipervínculo visitado" xfId="2087" builtinId="9" hidden="1"/>
    <cellStyle name="Hipervínculo visitado" xfId="2089" builtinId="9" hidden="1"/>
    <cellStyle name="Hipervínculo visitado" xfId="2091" builtinId="9" hidden="1"/>
    <cellStyle name="Hipervínculo visitado" xfId="2093" builtinId="9" hidden="1"/>
    <cellStyle name="Hipervínculo visitado" xfId="2095" builtinId="9" hidden="1"/>
    <cellStyle name="Hipervínculo visitado" xfId="2097" builtinId="9" hidden="1"/>
    <cellStyle name="Hipervínculo visitado" xfId="2099" builtinId="9" hidden="1"/>
    <cellStyle name="Hipervínculo visitado" xfId="2101" builtinId="9" hidden="1"/>
    <cellStyle name="Hipervínculo visitado" xfId="2103" builtinId="9" hidden="1"/>
    <cellStyle name="Hipervínculo visitado" xfId="2105" builtinId="9" hidden="1"/>
    <cellStyle name="Hipervínculo visitado" xfId="2107" builtinId="9" hidden="1"/>
    <cellStyle name="Hipervínculo visitado" xfId="2109" builtinId="9" hidden="1"/>
    <cellStyle name="Hipervínculo visitado" xfId="2111" builtinId="9" hidden="1"/>
    <cellStyle name="Hipervínculo visitado" xfId="2113" builtinId="9" hidden="1"/>
    <cellStyle name="Hipervínculo visitado" xfId="2115" builtinId="9" hidden="1"/>
    <cellStyle name="Hipervínculo visitado" xfId="2117" builtinId="9" hidden="1"/>
    <cellStyle name="Hipervínculo visitado" xfId="2119" builtinId="9" hidden="1"/>
    <cellStyle name="Hipervínculo visitado" xfId="2121" builtinId="9" hidden="1"/>
    <cellStyle name="Hipervínculo visitado" xfId="2123" builtinId="9" hidden="1"/>
    <cellStyle name="Hipervínculo visitado" xfId="2125" builtinId="9" hidden="1"/>
    <cellStyle name="Hipervínculo visitado" xfId="2127" builtinId="9" hidden="1"/>
    <cellStyle name="Hipervínculo visitado" xfId="2129" builtinId="9" hidden="1"/>
    <cellStyle name="Hipervínculo visitado" xfId="2131" builtinId="9" hidden="1"/>
    <cellStyle name="Hipervínculo visitado" xfId="2133" builtinId="9" hidden="1"/>
    <cellStyle name="Hipervínculo visitado" xfId="2135" builtinId="9" hidden="1"/>
    <cellStyle name="Hipervínculo visitado" xfId="2137" builtinId="9" hidden="1"/>
    <cellStyle name="Hipervínculo visitado" xfId="2139" builtinId="9" hidden="1"/>
    <cellStyle name="Hipervínculo visitado" xfId="2141" builtinId="9" hidden="1"/>
    <cellStyle name="Hipervínculo visitado" xfId="2143" builtinId="9" hidden="1"/>
    <cellStyle name="Hipervínculo visitado" xfId="2145" builtinId="9" hidden="1"/>
    <cellStyle name="Hipervínculo visitado" xfId="2147" builtinId="9" hidden="1"/>
    <cellStyle name="Hipervínculo visitado" xfId="2149" builtinId="9" hidden="1"/>
    <cellStyle name="Hipervínculo visitado" xfId="2151" builtinId="9" hidden="1"/>
    <cellStyle name="Hipervínculo visitado" xfId="2153" builtinId="9" hidden="1"/>
    <cellStyle name="Hipervínculo visitado" xfId="2155" builtinId="9" hidden="1"/>
    <cellStyle name="Hipervínculo visitado" xfId="2157" builtinId="9" hidden="1"/>
    <cellStyle name="Hipervínculo visitado" xfId="2159" builtinId="9" hidden="1"/>
    <cellStyle name="Hipervínculo visitado" xfId="2161" builtinId="9" hidden="1"/>
    <cellStyle name="Hipervínculo visitado" xfId="2163" builtinId="9" hidden="1"/>
    <cellStyle name="Hipervínculo visitado" xfId="2165" builtinId="9" hidden="1"/>
    <cellStyle name="Hipervínculo visitado" xfId="2167" builtinId="9" hidden="1"/>
    <cellStyle name="Hipervínculo visitado" xfId="2169" builtinId="9" hidden="1"/>
    <cellStyle name="Hipervínculo visitado" xfId="2171" builtinId="9" hidden="1"/>
    <cellStyle name="Hipervínculo visitado" xfId="2173" builtinId="9" hidden="1"/>
    <cellStyle name="Hipervínculo visitado" xfId="2175" builtinId="9" hidden="1"/>
    <cellStyle name="Hipervínculo visitado" xfId="2177" builtinId="9" hidden="1"/>
    <cellStyle name="Hipervínculo visitado" xfId="2179" builtinId="9" hidden="1"/>
    <cellStyle name="Hipervínculo visitado" xfId="2181" builtinId="9" hidden="1"/>
    <cellStyle name="Hipervínculo visitado" xfId="2183" builtinId="9" hidden="1"/>
    <cellStyle name="Hipervínculo visitado" xfId="2185" builtinId="9" hidden="1"/>
    <cellStyle name="Hipervínculo visitado" xfId="2187" builtinId="9" hidden="1"/>
    <cellStyle name="Hipervínculo visitado" xfId="2189" builtinId="9" hidden="1"/>
    <cellStyle name="Hipervínculo visitado" xfId="2191" builtinId="9" hidden="1"/>
    <cellStyle name="Hipervínculo visitado" xfId="2193" builtinId="9" hidden="1"/>
    <cellStyle name="Hipervínculo visitado" xfId="2195" builtinId="9" hidden="1"/>
    <cellStyle name="Hipervínculo visitado" xfId="2197" builtinId="9" hidden="1"/>
    <cellStyle name="Hipervínculo visitado" xfId="2199" builtinId="9" hidden="1"/>
    <cellStyle name="Hipervínculo visitado" xfId="2201" builtinId="9" hidden="1"/>
    <cellStyle name="Hipervínculo visitado" xfId="2203" builtinId="9" hidden="1"/>
    <cellStyle name="Hipervínculo visitado" xfId="2205" builtinId="9" hidden="1"/>
    <cellStyle name="Hipervínculo visitado" xfId="2207" builtinId="9" hidden="1"/>
    <cellStyle name="Hipervínculo visitado" xfId="2209" builtinId="9" hidden="1"/>
    <cellStyle name="Hipervínculo visitado" xfId="2211" builtinId="9" hidden="1"/>
    <cellStyle name="Hipervínculo visitado" xfId="2213" builtinId="9" hidden="1"/>
    <cellStyle name="Hipervínculo visitado" xfId="2215" builtinId="9" hidden="1"/>
    <cellStyle name="Hipervínculo visitado" xfId="2217" builtinId="9" hidden="1"/>
    <cellStyle name="Hipervínculo visitado" xfId="2219" builtinId="9" hidden="1"/>
    <cellStyle name="Hipervínculo visitado" xfId="2221" builtinId="9" hidden="1"/>
    <cellStyle name="Hipervínculo visitado" xfId="2223" builtinId="9" hidden="1"/>
    <cellStyle name="Hipervínculo visitado" xfId="2225" builtinId="9" hidden="1"/>
    <cellStyle name="Hipervínculo visitado" xfId="2227" builtinId="9" hidden="1"/>
    <cellStyle name="Hipervínculo visitado" xfId="2229" builtinId="9" hidden="1"/>
    <cellStyle name="Hipervínculo visitado" xfId="2231" builtinId="9" hidden="1"/>
    <cellStyle name="Hipervínculo visitado" xfId="2233" builtinId="9" hidden="1"/>
    <cellStyle name="Hipervínculo visitado" xfId="2235" builtinId="9" hidden="1"/>
    <cellStyle name="Hipervínculo visitado" xfId="2237" builtinId="9" hidden="1"/>
    <cellStyle name="Hipervínculo visitado" xfId="2239" builtinId="9" hidden="1"/>
    <cellStyle name="Hipervínculo visitado" xfId="2241" builtinId="9" hidden="1"/>
    <cellStyle name="Hipervínculo visitado" xfId="2243" builtinId="9" hidden="1"/>
    <cellStyle name="Hipervínculo visitado" xfId="2245" builtinId="9" hidden="1"/>
    <cellStyle name="Hipervínculo visitado" xfId="2247" builtinId="9" hidden="1"/>
    <cellStyle name="Hipervínculo visitado" xfId="2249" builtinId="9" hidden="1"/>
    <cellStyle name="Hipervínculo visitado" xfId="2251" builtinId="9" hidden="1"/>
    <cellStyle name="Hipervínculo visitado" xfId="2253" builtinId="9" hidden="1"/>
    <cellStyle name="Hipervínculo visitado" xfId="2255" builtinId="9" hidden="1"/>
    <cellStyle name="Hipervínculo visitado" xfId="2257" builtinId="9" hidden="1"/>
    <cellStyle name="Hipervínculo visitado" xfId="2259" builtinId="9" hidden="1"/>
    <cellStyle name="Hipervínculo visitado" xfId="2261" builtinId="9" hidden="1"/>
    <cellStyle name="Hipervínculo visitado" xfId="2263" builtinId="9" hidden="1"/>
    <cellStyle name="Hipervínculo visitado" xfId="2265" builtinId="9" hidden="1"/>
    <cellStyle name="Hipervínculo visitado" xfId="2267" builtinId="9" hidden="1"/>
    <cellStyle name="Hipervínculo visitado" xfId="2269" builtinId="9" hidden="1"/>
    <cellStyle name="Hipervínculo visitado" xfId="2271" builtinId="9" hidden="1"/>
    <cellStyle name="Hipervínculo visitado" xfId="2273" builtinId="9" hidden="1"/>
    <cellStyle name="Hipervínculo visitado" xfId="2275" builtinId="9" hidden="1"/>
    <cellStyle name="Hipervínculo visitado" xfId="2277" builtinId="9" hidden="1"/>
    <cellStyle name="Hipervínculo visitado" xfId="2279" builtinId="9" hidden="1"/>
    <cellStyle name="Hipervínculo visitado" xfId="2281" builtinId="9" hidden="1"/>
    <cellStyle name="Hipervínculo visitado" xfId="2283" builtinId="9" hidden="1"/>
    <cellStyle name="Hipervínculo visitado" xfId="2285" builtinId="9" hidden="1"/>
    <cellStyle name="Hipervínculo visitado" xfId="2287" builtinId="9" hidden="1"/>
    <cellStyle name="Hipervínculo visitado" xfId="2289" builtinId="9" hidden="1"/>
    <cellStyle name="Hipervínculo visitado" xfId="2291" builtinId="9" hidden="1"/>
    <cellStyle name="Hipervínculo visitado" xfId="2293" builtinId="9" hidden="1"/>
    <cellStyle name="Hipervínculo visitado" xfId="2295" builtinId="9" hidden="1"/>
    <cellStyle name="Hipervínculo visitado" xfId="2297" builtinId="9" hidden="1"/>
    <cellStyle name="Hipervínculo visitado" xfId="2299" builtinId="9" hidden="1"/>
    <cellStyle name="Hipervínculo visitado" xfId="2301" builtinId="9" hidden="1"/>
    <cellStyle name="Hipervínculo visitado" xfId="2303" builtinId="9" hidden="1"/>
    <cellStyle name="Hipervínculo visitado" xfId="2305" builtinId="9" hidden="1"/>
    <cellStyle name="Hipervínculo visitado" xfId="2307" builtinId="9" hidden="1"/>
    <cellStyle name="Hipervínculo visitado" xfId="2309" builtinId="9" hidden="1"/>
    <cellStyle name="Hipervínculo visitado" xfId="2311" builtinId="9" hidden="1"/>
    <cellStyle name="Hipervínculo visitado" xfId="2313" builtinId="9" hidden="1"/>
    <cellStyle name="Hipervínculo visitado" xfId="2315" builtinId="9" hidden="1"/>
    <cellStyle name="Hipervínculo visitado" xfId="2317" builtinId="9" hidden="1"/>
    <cellStyle name="Hipervínculo visitado" xfId="2319" builtinId="9" hidden="1"/>
    <cellStyle name="Hipervínculo visitado" xfId="2321" builtinId="9" hidden="1"/>
    <cellStyle name="Hipervínculo visitado" xfId="2323" builtinId="9" hidden="1"/>
    <cellStyle name="Hipervínculo visitado" xfId="2325" builtinId="9" hidden="1"/>
    <cellStyle name="Hipervínculo visitado" xfId="2327" builtinId="9" hidden="1"/>
    <cellStyle name="Hipervínculo visitado" xfId="2329" builtinId="9" hidden="1"/>
    <cellStyle name="Hipervínculo visitado" xfId="2331" builtinId="9" hidden="1"/>
    <cellStyle name="Hipervínculo visitado" xfId="2333" builtinId="9" hidden="1"/>
    <cellStyle name="Hipervínculo visitado" xfId="2335" builtinId="9" hidden="1"/>
    <cellStyle name="Hipervínculo visitado" xfId="2337" builtinId="9" hidden="1"/>
    <cellStyle name="Hipervínculo visitado" xfId="2339" builtinId="9" hidden="1"/>
    <cellStyle name="Hipervínculo visitado" xfId="2341" builtinId="9" hidden="1"/>
    <cellStyle name="Hipervínculo visitado" xfId="2343" builtinId="9" hidden="1"/>
    <cellStyle name="Hipervínculo visitado" xfId="2345" builtinId="9" hidden="1"/>
    <cellStyle name="Hipervínculo visitado" xfId="2347" builtinId="9" hidden="1"/>
    <cellStyle name="Hipervínculo visitado" xfId="2349" builtinId="9" hidden="1"/>
    <cellStyle name="Hipervínculo visitado" xfId="2351" builtinId="9" hidden="1"/>
    <cellStyle name="Hipervínculo visitado" xfId="2353" builtinId="9" hidden="1"/>
    <cellStyle name="Hipervínculo visitado" xfId="2355" builtinId="9" hidden="1"/>
    <cellStyle name="Hipervínculo visitado" xfId="2357" builtinId="9" hidden="1"/>
    <cellStyle name="Hipervínculo visitado" xfId="2359" builtinId="9" hidden="1"/>
    <cellStyle name="Hipervínculo visitado" xfId="2361" builtinId="9" hidden="1"/>
    <cellStyle name="Hipervínculo visitado" xfId="2363" builtinId="9" hidden="1"/>
    <cellStyle name="Hipervínculo visitado" xfId="2365" builtinId="9" hidden="1"/>
    <cellStyle name="Hipervínculo visitado" xfId="2367" builtinId="9" hidden="1"/>
    <cellStyle name="Hipervínculo visitado" xfId="2369" builtinId="9" hidden="1"/>
    <cellStyle name="Hipervínculo visitado" xfId="2371" builtinId="9" hidden="1"/>
    <cellStyle name="Hipervínculo visitado" xfId="2373" builtinId="9" hidden="1"/>
    <cellStyle name="Hipervínculo visitado" xfId="2375" builtinId="9" hidden="1"/>
    <cellStyle name="Hipervínculo visitado" xfId="2377" builtinId="9" hidden="1"/>
    <cellStyle name="Hipervínculo visitado" xfId="2379" builtinId="9" hidden="1"/>
    <cellStyle name="Hipervínculo visitado" xfId="2381" builtinId="9" hidden="1"/>
    <cellStyle name="Hipervínculo visitado" xfId="2383" builtinId="9" hidden="1"/>
    <cellStyle name="Hipervínculo visitado" xfId="2385" builtinId="9" hidden="1"/>
    <cellStyle name="Hipervínculo visitado" xfId="2387" builtinId="9" hidden="1"/>
    <cellStyle name="Hipervínculo visitado" xfId="2389" builtinId="9" hidden="1"/>
    <cellStyle name="Hipervínculo visitado" xfId="2391" builtinId="9" hidden="1"/>
    <cellStyle name="Hipervínculo visitado" xfId="2393" builtinId="9" hidden="1"/>
    <cellStyle name="Hipervínculo visitado" xfId="2395" builtinId="9" hidden="1"/>
    <cellStyle name="Hipervínculo visitado" xfId="2397" builtinId="9" hidden="1"/>
    <cellStyle name="Moneda" xfId="1295" builtinId="4"/>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34"/>
  <sheetViews>
    <sheetView tabSelected="1" view="pageLayout" topLeftCell="A708" zoomScale="174" zoomScalePageLayoutView="174" workbookViewId="0">
      <selection activeCell="C733" sqref="C733"/>
    </sheetView>
  </sheetViews>
  <sheetFormatPr baseColWidth="10" defaultRowHeight="16"/>
  <cols>
    <col min="1" max="1" width="6.5" style="64" customWidth="1"/>
    <col min="2" max="2" width="3.1640625" style="64" customWidth="1"/>
    <col min="3" max="3" width="37.5" style="64" customWidth="1"/>
    <col min="4" max="4" width="5.83203125" style="64" customWidth="1"/>
    <col min="5" max="6" width="5.6640625" style="65" customWidth="1"/>
    <col min="7" max="7" width="7.83203125" style="79" customWidth="1"/>
    <col min="8" max="8" width="6.6640625" style="159" customWidth="1"/>
    <col min="9" max="9" width="3.33203125" style="76" customWidth="1"/>
    <col min="10" max="10" width="12.6640625" style="160" customWidth="1"/>
    <col min="11" max="11" width="1" customWidth="1"/>
    <col min="12" max="12" width="11.33203125" customWidth="1"/>
    <col min="13" max="13" width="16.6640625" customWidth="1"/>
  </cols>
  <sheetData>
    <row r="1" spans="1:13" ht="12" customHeight="1">
      <c r="A1" s="66" t="s">
        <v>56</v>
      </c>
    </row>
    <row r="2" spans="1:13" ht="12" customHeight="1">
      <c r="A2" s="66" t="s">
        <v>57</v>
      </c>
    </row>
    <row r="3" spans="1:13" ht="34">
      <c r="A3" s="67" t="s">
        <v>58</v>
      </c>
    </row>
    <row r="4" spans="1:13" ht="11" customHeight="1">
      <c r="A4" s="66" t="s">
        <v>59</v>
      </c>
    </row>
    <row r="5" spans="1:13" ht="12" customHeight="1">
      <c r="A5" s="66" t="s">
        <v>60</v>
      </c>
    </row>
    <row r="6" spans="1:13" s="70" customFormat="1" ht="7" customHeight="1">
      <c r="A6" s="72"/>
      <c r="B6" s="72"/>
      <c r="C6" s="72"/>
      <c r="D6" s="69"/>
      <c r="E6" s="73"/>
      <c r="F6" s="73"/>
      <c r="G6" s="75"/>
      <c r="H6" s="161"/>
      <c r="I6" s="77"/>
      <c r="J6" s="138"/>
    </row>
    <row r="7" spans="1:13" ht="17" customHeight="1">
      <c r="A7" s="201" t="s">
        <v>304</v>
      </c>
      <c r="B7" s="202"/>
      <c r="C7" s="202"/>
      <c r="D7" s="202"/>
      <c r="E7" s="202"/>
      <c r="F7" s="202"/>
      <c r="G7" s="202"/>
      <c r="H7" s="202"/>
      <c r="I7" s="202"/>
    </row>
    <row r="8" spans="1:13" s="70" customFormat="1" ht="9" customHeight="1">
      <c r="A8" s="69"/>
      <c r="B8" s="69"/>
      <c r="C8" s="71"/>
      <c r="D8" s="69"/>
      <c r="E8" s="74"/>
      <c r="F8" s="74"/>
      <c r="G8" s="75"/>
      <c r="H8" s="161"/>
      <c r="I8" s="77"/>
      <c r="J8" s="138"/>
    </row>
    <row r="9" spans="1:13" s="68" customFormat="1" ht="15">
      <c r="A9" s="196" t="s">
        <v>129</v>
      </c>
      <c r="B9" s="196"/>
      <c r="C9" s="196"/>
      <c r="D9" s="196"/>
      <c r="E9" s="196"/>
      <c r="F9" s="81"/>
      <c r="G9" s="80"/>
      <c r="H9" s="162"/>
      <c r="I9" s="78"/>
      <c r="J9" s="163"/>
      <c r="K9" s="157"/>
      <c r="L9" s="164"/>
      <c r="M9" s="165">
        <f>SUM(L12:L136)</f>
        <v>26437.823109500005</v>
      </c>
    </row>
    <row r="10" spans="1:13" ht="7" customHeight="1"/>
    <row r="11" spans="1:13" s="195" customFormat="1" ht="15">
      <c r="A11" s="190"/>
      <c r="B11" s="190"/>
      <c r="C11" s="190"/>
      <c r="D11" s="190"/>
      <c r="E11" s="190"/>
      <c r="F11" s="190"/>
      <c r="G11" s="191"/>
      <c r="H11" s="192"/>
      <c r="I11" s="193"/>
      <c r="J11" s="187" t="s">
        <v>305</v>
      </c>
      <c r="K11" s="188"/>
      <c r="L11" s="189" t="s">
        <v>519</v>
      </c>
      <c r="M11" s="194"/>
    </row>
    <row r="12" spans="1:13" s="90" customFormat="1" ht="16" customHeight="1">
      <c r="A12" s="86" t="s">
        <v>64</v>
      </c>
      <c r="B12" s="86" t="s">
        <v>66</v>
      </c>
      <c r="C12" s="87" t="s">
        <v>80</v>
      </c>
      <c r="D12" s="86"/>
      <c r="E12" s="88"/>
      <c r="F12" s="88"/>
      <c r="G12" s="89"/>
      <c r="H12" s="166">
        <f>SUM(G16:G17)</f>
        <v>13.494149999999999</v>
      </c>
      <c r="I12" s="167" t="s">
        <v>66</v>
      </c>
      <c r="J12" s="168">
        <v>246.75</v>
      </c>
      <c r="L12" s="169">
        <f>H12*J12</f>
        <v>3329.6815124999998</v>
      </c>
    </row>
    <row r="13" spans="1:13" s="91" customFormat="1" ht="47" customHeight="1">
      <c r="A13" s="86"/>
      <c r="B13" s="86"/>
      <c r="C13" s="86" t="s">
        <v>81</v>
      </c>
      <c r="D13" s="86"/>
      <c r="E13" s="82"/>
      <c r="F13" s="82"/>
      <c r="G13" s="89"/>
      <c r="H13" s="170"/>
      <c r="I13" s="85"/>
      <c r="J13" s="140"/>
      <c r="L13" s="133"/>
    </row>
    <row r="14" spans="1:13" s="91" customFormat="1" ht="11" customHeight="1">
      <c r="A14" s="86"/>
      <c r="B14" s="86"/>
      <c r="C14" s="86"/>
      <c r="D14" s="84" t="s">
        <v>61</v>
      </c>
      <c r="E14" s="84" t="s">
        <v>62</v>
      </c>
      <c r="F14" s="84" t="s">
        <v>65</v>
      </c>
      <c r="G14" s="83" t="s">
        <v>63</v>
      </c>
      <c r="H14" s="170"/>
      <c r="I14" s="85"/>
      <c r="J14" s="140"/>
    </row>
    <row r="15" spans="1:13" s="91" customFormat="1" ht="10" customHeight="1">
      <c r="A15" s="86"/>
      <c r="B15" s="86"/>
      <c r="C15" s="86"/>
      <c r="D15" s="86"/>
      <c r="E15" s="82"/>
      <c r="F15" s="82"/>
      <c r="G15" s="89"/>
      <c r="H15" s="170"/>
      <c r="I15" s="85"/>
      <c r="J15" s="140"/>
    </row>
    <row r="16" spans="1:13" s="91" customFormat="1">
      <c r="A16" s="86"/>
      <c r="B16" s="86"/>
      <c r="C16" s="82"/>
      <c r="D16" s="83">
        <v>4.5</v>
      </c>
      <c r="E16" s="83">
        <v>3.82</v>
      </c>
      <c r="F16" s="83">
        <v>0.15</v>
      </c>
      <c r="G16" s="83">
        <f>D16*E16*F16</f>
        <v>2.5784999999999996</v>
      </c>
      <c r="H16" s="171"/>
      <c r="I16" s="97"/>
      <c r="J16" s="140"/>
    </row>
    <row r="17" spans="1:12" s="91" customFormat="1">
      <c r="A17" s="86"/>
      <c r="B17" s="86"/>
      <c r="C17" s="82"/>
      <c r="D17" s="83">
        <v>19.05</v>
      </c>
      <c r="E17" s="83">
        <v>3.82</v>
      </c>
      <c r="F17" s="83">
        <v>0.15</v>
      </c>
      <c r="G17" s="83">
        <f>D17*E17*F17</f>
        <v>10.915649999999999</v>
      </c>
      <c r="H17" s="171"/>
      <c r="I17" s="97"/>
      <c r="J17" s="140"/>
    </row>
    <row r="18" spans="1:12" s="90" customFormat="1" ht="9" customHeight="1">
      <c r="A18" s="92"/>
      <c r="B18" s="92"/>
      <c r="C18" s="92"/>
      <c r="D18" s="93"/>
      <c r="E18" s="94"/>
      <c r="F18" s="94"/>
      <c r="G18" s="95"/>
      <c r="H18" s="172"/>
      <c r="I18" s="96"/>
      <c r="J18" s="139"/>
    </row>
    <row r="19" spans="1:12" s="90" customFormat="1" ht="16" customHeight="1">
      <c r="A19" s="86" t="s">
        <v>79</v>
      </c>
      <c r="B19" s="86" t="s">
        <v>66</v>
      </c>
      <c r="C19" s="87" t="s">
        <v>77</v>
      </c>
      <c r="D19" s="86"/>
      <c r="E19" s="88"/>
      <c r="F19" s="88"/>
      <c r="G19" s="89"/>
      <c r="H19" s="166">
        <f>SUM(G23:G28)</f>
        <v>12.964800000000002</v>
      </c>
      <c r="I19" s="167" t="s">
        <v>66</v>
      </c>
      <c r="J19" s="168">
        <v>258.39</v>
      </c>
      <c r="L19" s="169">
        <f>H19*J19</f>
        <v>3349.9746720000003</v>
      </c>
    </row>
    <row r="20" spans="1:12" s="91" customFormat="1" ht="81" customHeight="1">
      <c r="A20" s="86"/>
      <c r="B20" s="86"/>
      <c r="C20" s="86" t="s">
        <v>78</v>
      </c>
      <c r="D20" s="86"/>
      <c r="E20" s="82"/>
      <c r="F20" s="82"/>
      <c r="G20" s="89"/>
      <c r="H20" s="170"/>
      <c r="I20" s="85"/>
      <c r="J20" s="140"/>
    </row>
    <row r="21" spans="1:12" s="91" customFormat="1" ht="11" customHeight="1">
      <c r="A21" s="86"/>
      <c r="B21" s="86"/>
      <c r="C21" s="86"/>
      <c r="D21" s="84" t="s">
        <v>61</v>
      </c>
      <c r="E21" s="84" t="s">
        <v>62</v>
      </c>
      <c r="F21" s="84" t="s">
        <v>65</v>
      </c>
      <c r="G21" s="83" t="s">
        <v>63</v>
      </c>
      <c r="H21" s="170"/>
      <c r="I21" s="85"/>
      <c r="J21" s="140"/>
    </row>
    <row r="22" spans="1:12" s="91" customFormat="1" ht="10" customHeight="1">
      <c r="A22" s="86"/>
      <c r="B22" s="86"/>
      <c r="C22" s="86"/>
      <c r="D22" s="86"/>
      <c r="E22" s="82"/>
      <c r="F22" s="82"/>
      <c r="G22" s="89"/>
      <c r="H22" s="170"/>
      <c r="I22" s="85"/>
      <c r="J22" s="140"/>
    </row>
    <row r="23" spans="1:12" s="91" customFormat="1">
      <c r="A23" s="86"/>
      <c r="B23" s="86"/>
      <c r="C23" s="82" t="s">
        <v>67</v>
      </c>
      <c r="D23" s="83">
        <v>3.5</v>
      </c>
      <c r="E23" s="83">
        <v>3.7</v>
      </c>
      <c r="F23" s="83">
        <v>0.2</v>
      </c>
      <c r="G23" s="83">
        <f t="shared" ref="G23:G28" si="0">D23*E23*F23</f>
        <v>2.5900000000000003</v>
      </c>
      <c r="H23" s="171"/>
      <c r="I23" s="97"/>
      <c r="J23" s="140"/>
    </row>
    <row r="24" spans="1:12" s="91" customFormat="1">
      <c r="A24" s="86"/>
      <c r="B24" s="86"/>
      <c r="C24" s="82" t="s">
        <v>68</v>
      </c>
      <c r="D24" s="84">
        <v>4.1500000000000004</v>
      </c>
      <c r="E24" s="83">
        <v>3.7</v>
      </c>
      <c r="F24" s="83">
        <v>0.2</v>
      </c>
      <c r="G24" s="83">
        <f t="shared" si="0"/>
        <v>3.0710000000000006</v>
      </c>
      <c r="H24" s="170"/>
      <c r="I24" s="85"/>
      <c r="J24" s="140"/>
    </row>
    <row r="25" spans="1:12" s="91" customFormat="1">
      <c r="A25" s="86"/>
      <c r="B25" s="86"/>
      <c r="C25" s="82" t="s">
        <v>128</v>
      </c>
      <c r="D25" s="83">
        <v>2.25</v>
      </c>
      <c r="E25" s="83">
        <v>3.7</v>
      </c>
      <c r="F25" s="83">
        <v>0.2</v>
      </c>
      <c r="G25" s="83">
        <f t="shared" si="0"/>
        <v>1.6650000000000003</v>
      </c>
      <c r="H25" s="166"/>
      <c r="I25" s="167"/>
      <c r="J25" s="140"/>
    </row>
    <row r="26" spans="1:12" s="91" customFormat="1">
      <c r="A26" s="86"/>
      <c r="B26" s="86"/>
      <c r="C26" s="82"/>
      <c r="D26" s="83">
        <v>2.25</v>
      </c>
      <c r="E26" s="83">
        <v>3.7</v>
      </c>
      <c r="F26" s="83">
        <v>0.2</v>
      </c>
      <c r="G26" s="83">
        <f t="shared" si="0"/>
        <v>1.6650000000000003</v>
      </c>
      <c r="H26" s="170"/>
      <c r="I26" s="85"/>
      <c r="J26" s="140"/>
    </row>
    <row r="27" spans="1:12" s="91" customFormat="1">
      <c r="A27" s="86"/>
      <c r="B27" s="86"/>
      <c r="C27" s="82" t="s">
        <v>69</v>
      </c>
      <c r="D27" s="84">
        <v>2.61</v>
      </c>
      <c r="E27" s="83">
        <v>3.7</v>
      </c>
      <c r="F27" s="83">
        <v>0.2</v>
      </c>
      <c r="G27" s="83">
        <f t="shared" si="0"/>
        <v>1.9314</v>
      </c>
      <c r="H27" s="170"/>
      <c r="I27" s="85"/>
      <c r="J27" s="140"/>
    </row>
    <row r="28" spans="1:12" s="91" customFormat="1">
      <c r="A28" s="86"/>
      <c r="B28" s="86"/>
      <c r="C28" s="82" t="s">
        <v>70</v>
      </c>
      <c r="D28" s="84">
        <v>2.76</v>
      </c>
      <c r="E28" s="83">
        <v>3.7</v>
      </c>
      <c r="F28" s="83">
        <v>0.2</v>
      </c>
      <c r="G28" s="83">
        <f t="shared" si="0"/>
        <v>2.0424000000000002</v>
      </c>
      <c r="H28" s="170"/>
      <c r="I28" s="85"/>
      <c r="J28" s="140"/>
    </row>
    <row r="29" spans="1:12" s="91" customFormat="1" ht="9" customHeight="1">
      <c r="A29" s="86"/>
      <c r="B29" s="86"/>
      <c r="C29" s="82"/>
      <c r="D29" s="84"/>
      <c r="E29" s="84"/>
      <c r="F29" s="84"/>
      <c r="G29" s="83"/>
      <c r="H29" s="170"/>
      <c r="I29" s="85"/>
      <c r="J29" s="140"/>
    </row>
    <row r="30" spans="1:12" s="90" customFormat="1" ht="16" customHeight="1">
      <c r="A30" s="86" t="s">
        <v>3</v>
      </c>
      <c r="B30" s="86" t="s">
        <v>66</v>
      </c>
      <c r="C30" s="199" t="s">
        <v>83</v>
      </c>
      <c r="D30" s="199"/>
      <c r="E30" s="199"/>
      <c r="F30" s="88"/>
      <c r="G30" s="89"/>
      <c r="H30" s="166">
        <f>SUM(G36:G37)</f>
        <v>3.1927499999999998</v>
      </c>
      <c r="I30" s="167" t="s">
        <v>66</v>
      </c>
      <c r="J30" s="168">
        <v>127.5</v>
      </c>
      <c r="L30" s="169">
        <f>H30*J30</f>
        <v>407.07562499999995</v>
      </c>
    </row>
    <row r="31" spans="1:12" s="91" customFormat="1" ht="55" customHeight="1">
      <c r="A31" s="86"/>
      <c r="B31" s="86"/>
      <c r="C31" s="86" t="s">
        <v>84</v>
      </c>
      <c r="D31" s="86"/>
      <c r="E31" s="82"/>
      <c r="F31" s="82"/>
      <c r="G31" s="89"/>
      <c r="H31" s="170"/>
      <c r="I31" s="85"/>
      <c r="J31" s="140"/>
    </row>
    <row r="32" spans="1:12" s="91" customFormat="1" ht="18" customHeight="1">
      <c r="A32" s="86"/>
      <c r="B32" s="86"/>
      <c r="C32" s="86"/>
      <c r="D32" s="86"/>
      <c r="E32" s="82"/>
      <c r="F32" s="82"/>
      <c r="G32" s="89"/>
      <c r="H32" s="170"/>
      <c r="I32" s="85"/>
      <c r="J32" s="140"/>
    </row>
    <row r="33" spans="1:12" s="91" customFormat="1" ht="12" customHeight="1">
      <c r="A33" s="86"/>
      <c r="B33" s="86"/>
      <c r="C33" s="86"/>
      <c r="D33" s="86"/>
      <c r="E33" s="82"/>
      <c r="F33" s="82"/>
      <c r="G33" s="89"/>
      <c r="H33" s="170"/>
      <c r="I33" s="85"/>
      <c r="J33" s="140"/>
    </row>
    <row r="34" spans="1:12" s="91" customFormat="1" ht="11" customHeight="1">
      <c r="A34" s="86"/>
      <c r="B34" s="86"/>
      <c r="C34" s="86"/>
      <c r="D34" s="84" t="s">
        <v>61</v>
      </c>
      <c r="E34" s="84" t="s">
        <v>62</v>
      </c>
      <c r="F34" s="84" t="s">
        <v>65</v>
      </c>
      <c r="G34" s="83" t="s">
        <v>63</v>
      </c>
      <c r="H34" s="170"/>
      <c r="I34" s="85"/>
      <c r="J34" s="140"/>
    </row>
    <row r="35" spans="1:12" s="91" customFormat="1" ht="10" customHeight="1">
      <c r="A35" s="86"/>
      <c r="B35" s="86"/>
      <c r="C35" s="86"/>
      <c r="D35" s="86"/>
      <c r="E35" s="82"/>
      <c r="F35" s="82"/>
      <c r="G35" s="89"/>
      <c r="H35" s="170"/>
      <c r="I35" s="85"/>
      <c r="J35" s="140"/>
    </row>
    <row r="36" spans="1:12" s="91" customFormat="1">
      <c r="A36" s="86"/>
      <c r="B36" s="86"/>
      <c r="C36" s="82"/>
      <c r="D36" s="83">
        <v>3.31</v>
      </c>
      <c r="E36" s="83">
        <v>2.25</v>
      </c>
      <c r="F36" s="83">
        <v>0.3</v>
      </c>
      <c r="G36" s="83">
        <f>D36*E36*F36</f>
        <v>2.2342499999999998</v>
      </c>
      <c r="H36" s="166"/>
      <c r="I36" s="85"/>
      <c r="J36" s="140"/>
    </row>
    <row r="37" spans="1:12" s="91" customFormat="1">
      <c r="A37" s="86"/>
      <c r="B37" s="86"/>
      <c r="C37" s="82"/>
      <c r="D37" s="83">
        <v>0.71</v>
      </c>
      <c r="E37" s="83">
        <v>2.25</v>
      </c>
      <c r="F37" s="84">
        <v>0.6</v>
      </c>
      <c r="G37" s="83">
        <f>D37*E37*F37</f>
        <v>0.95849999999999991</v>
      </c>
      <c r="H37" s="170"/>
      <c r="I37" s="85"/>
      <c r="J37" s="140"/>
    </row>
    <row r="38" spans="1:12" s="91" customFormat="1" ht="9" customHeight="1">
      <c r="A38" s="86"/>
      <c r="B38" s="86"/>
      <c r="C38" s="82"/>
      <c r="D38" s="84"/>
      <c r="E38" s="84"/>
      <c r="F38" s="84"/>
      <c r="G38" s="83"/>
      <c r="H38" s="170"/>
      <c r="I38" s="85"/>
      <c r="J38" s="140"/>
    </row>
    <row r="39" spans="1:12" s="90" customFormat="1" ht="16" customHeight="1">
      <c r="A39" s="86" t="s">
        <v>4</v>
      </c>
      <c r="B39" s="86" t="s">
        <v>66</v>
      </c>
      <c r="C39" s="199" t="s">
        <v>86</v>
      </c>
      <c r="D39" s="199"/>
      <c r="E39" s="199"/>
      <c r="F39" s="88"/>
      <c r="G39" s="89"/>
      <c r="H39" s="166">
        <f>SUM(G43:G44)</f>
        <v>3.1927499999999998</v>
      </c>
      <c r="I39" s="167" t="s">
        <v>66</v>
      </c>
      <c r="J39" s="168">
        <v>435</v>
      </c>
      <c r="L39" s="169">
        <f>H39*J39</f>
        <v>1388.8462499999998</v>
      </c>
    </row>
    <row r="40" spans="1:12" s="91" customFormat="1" ht="69" customHeight="1">
      <c r="A40" s="86"/>
      <c r="B40" s="86"/>
      <c r="C40" s="86" t="s">
        <v>89</v>
      </c>
      <c r="D40" s="86"/>
      <c r="E40" s="82"/>
      <c r="F40" s="82"/>
      <c r="G40" s="89"/>
      <c r="H40" s="170"/>
      <c r="I40" s="85"/>
      <c r="J40" s="140"/>
    </row>
    <row r="41" spans="1:12" s="91" customFormat="1" ht="11" customHeight="1">
      <c r="A41" s="86"/>
      <c r="B41" s="86"/>
      <c r="C41" s="86"/>
      <c r="D41" s="84" t="s">
        <v>61</v>
      </c>
      <c r="E41" s="84" t="s">
        <v>62</v>
      </c>
      <c r="F41" s="84" t="s">
        <v>65</v>
      </c>
      <c r="G41" s="83" t="s">
        <v>63</v>
      </c>
      <c r="H41" s="170"/>
      <c r="I41" s="85"/>
      <c r="J41" s="140"/>
    </row>
    <row r="42" spans="1:12" s="91" customFormat="1" ht="10" customHeight="1">
      <c r="A42" s="86"/>
      <c r="B42" s="86"/>
      <c r="C42" s="86"/>
      <c r="D42" s="86"/>
      <c r="E42" s="82"/>
      <c r="F42" s="82"/>
      <c r="G42" s="89"/>
      <c r="H42" s="170"/>
      <c r="I42" s="85"/>
      <c r="J42" s="140"/>
    </row>
    <row r="43" spans="1:12" s="91" customFormat="1">
      <c r="A43" s="86"/>
      <c r="B43" s="86"/>
      <c r="C43" s="82"/>
      <c r="D43" s="83">
        <v>3.31</v>
      </c>
      <c r="E43" s="83">
        <v>2.25</v>
      </c>
      <c r="F43" s="83">
        <v>0.3</v>
      </c>
      <c r="G43" s="83">
        <f>D43*E43*F43</f>
        <v>2.2342499999999998</v>
      </c>
      <c r="H43" s="166"/>
      <c r="I43" s="85"/>
      <c r="J43" s="140"/>
    </row>
    <row r="44" spans="1:12" s="91" customFormat="1">
      <c r="A44" s="86"/>
      <c r="B44" s="86"/>
      <c r="C44" s="82"/>
      <c r="D44" s="83">
        <v>0.71</v>
      </c>
      <c r="E44" s="83">
        <v>2.25</v>
      </c>
      <c r="F44" s="84">
        <v>0.6</v>
      </c>
      <c r="G44" s="83">
        <f>D44*E44*F44</f>
        <v>0.95849999999999991</v>
      </c>
      <c r="H44" s="170"/>
      <c r="I44" s="85"/>
      <c r="J44" s="140"/>
    </row>
    <row r="45" spans="1:12" s="91" customFormat="1" ht="9" customHeight="1">
      <c r="A45" s="86"/>
      <c r="B45" s="86"/>
      <c r="C45" s="82"/>
      <c r="D45" s="84"/>
      <c r="E45" s="84"/>
      <c r="F45" s="84"/>
      <c r="G45" s="83"/>
      <c r="H45" s="170"/>
      <c r="I45" s="85"/>
      <c r="J45" s="140"/>
    </row>
    <row r="46" spans="1:12" s="91" customFormat="1" ht="15" customHeight="1">
      <c r="A46" s="86" t="s">
        <v>72</v>
      </c>
      <c r="B46" s="86" t="s">
        <v>7</v>
      </c>
      <c r="C46" s="199" t="s">
        <v>87</v>
      </c>
      <c r="D46" s="199"/>
      <c r="E46" s="199"/>
      <c r="F46" s="88"/>
      <c r="G46" s="89"/>
      <c r="H46" s="166">
        <f>SUM(G50:G50)</f>
        <v>3.7675000000000001</v>
      </c>
      <c r="I46" s="167" t="s">
        <v>7</v>
      </c>
      <c r="J46" s="168">
        <v>127.5</v>
      </c>
      <c r="K46" s="90"/>
      <c r="L46" s="169">
        <f>H46*J46</f>
        <v>480.35624999999999</v>
      </c>
    </row>
    <row r="47" spans="1:12" s="91" customFormat="1" ht="39">
      <c r="A47" s="86"/>
      <c r="B47" s="86"/>
      <c r="C47" s="86" t="s">
        <v>88</v>
      </c>
      <c r="D47" s="86"/>
      <c r="E47" s="82"/>
      <c r="F47" s="82"/>
      <c r="G47" s="89"/>
      <c r="H47" s="170"/>
      <c r="I47" s="85"/>
      <c r="J47" s="140"/>
    </row>
    <row r="48" spans="1:12" s="91" customFormat="1" ht="11" customHeight="1">
      <c r="A48" s="86"/>
      <c r="B48" s="86"/>
      <c r="C48" s="86"/>
      <c r="D48" s="84" t="s">
        <v>61</v>
      </c>
      <c r="E48" s="84" t="s">
        <v>62</v>
      </c>
      <c r="F48" s="84" t="s">
        <v>65</v>
      </c>
      <c r="G48" s="83" t="s">
        <v>63</v>
      </c>
      <c r="H48" s="170"/>
      <c r="I48" s="85"/>
      <c r="J48" s="140"/>
    </row>
    <row r="49" spans="1:12" s="91" customFormat="1" ht="10" customHeight="1">
      <c r="A49" s="86"/>
      <c r="B49" s="86"/>
      <c r="C49" s="86"/>
      <c r="D49" s="86"/>
      <c r="E49" s="82"/>
      <c r="F49" s="82"/>
      <c r="G49" s="89"/>
      <c r="H49" s="170"/>
      <c r="I49" s="85"/>
      <c r="J49" s="140"/>
    </row>
    <row r="50" spans="1:12" s="91" customFormat="1">
      <c r="A50" s="86"/>
      <c r="B50" s="86"/>
      <c r="C50" s="82"/>
      <c r="D50" s="83">
        <v>2.75</v>
      </c>
      <c r="E50" s="83">
        <v>1.37</v>
      </c>
      <c r="F50" s="83"/>
      <c r="G50" s="83">
        <f>D50*E50</f>
        <v>3.7675000000000001</v>
      </c>
      <c r="H50" s="166"/>
      <c r="I50" s="85"/>
      <c r="J50" s="140"/>
    </row>
    <row r="51" spans="1:12" s="91" customFormat="1" ht="9" customHeight="1">
      <c r="A51" s="86"/>
      <c r="B51" s="86"/>
      <c r="C51" s="82"/>
      <c r="D51" s="84"/>
      <c r="E51" s="84"/>
      <c r="F51" s="84"/>
      <c r="G51" s="83"/>
      <c r="H51" s="170"/>
      <c r="I51" s="85"/>
      <c r="J51" s="140"/>
    </row>
    <row r="52" spans="1:12" s="90" customFormat="1" ht="16" customHeight="1">
      <c r="A52" s="86" t="s">
        <v>73</v>
      </c>
      <c r="B52" s="86" t="s">
        <v>90</v>
      </c>
      <c r="C52" s="199" t="s">
        <v>91</v>
      </c>
      <c r="D52" s="199"/>
      <c r="E52" s="199"/>
      <c r="F52" s="88"/>
      <c r="G52" s="89"/>
      <c r="H52" s="166">
        <f>SUM(G55:G57)</f>
        <v>30.75</v>
      </c>
      <c r="I52" s="167" t="s">
        <v>90</v>
      </c>
      <c r="J52" s="168">
        <v>115</v>
      </c>
      <c r="L52" s="169">
        <f>H52*J52</f>
        <v>3536.25</v>
      </c>
    </row>
    <row r="53" spans="1:12" s="91" customFormat="1" ht="54" customHeight="1">
      <c r="A53" s="86"/>
      <c r="B53" s="86"/>
      <c r="C53" s="86" t="s">
        <v>92</v>
      </c>
      <c r="D53" s="86"/>
      <c r="E53" s="82"/>
      <c r="F53" s="82"/>
      <c r="G53" s="89"/>
      <c r="H53" s="170"/>
      <c r="I53" s="85"/>
      <c r="J53" s="140"/>
    </row>
    <row r="54" spans="1:12" s="91" customFormat="1" ht="11" customHeight="1">
      <c r="A54" s="86"/>
      <c r="B54" s="86"/>
      <c r="C54" s="86"/>
      <c r="D54" s="84" t="s">
        <v>61</v>
      </c>
      <c r="E54" s="84" t="s">
        <v>62</v>
      </c>
      <c r="F54" s="84" t="s">
        <v>65</v>
      </c>
      <c r="G54" s="83" t="s">
        <v>63</v>
      </c>
      <c r="H54" s="170"/>
      <c r="I54" s="85"/>
      <c r="J54" s="140"/>
    </row>
    <row r="55" spans="1:12" s="91" customFormat="1">
      <c r="A55" s="98"/>
      <c r="B55" s="98"/>
      <c r="C55" s="82" t="s">
        <v>93</v>
      </c>
      <c r="D55" s="83">
        <v>2.25</v>
      </c>
      <c r="E55" s="83"/>
      <c r="F55" s="84">
        <v>7</v>
      </c>
      <c r="G55" s="83">
        <f>D55*F55</f>
        <v>15.75</v>
      </c>
      <c r="H55" s="171"/>
      <c r="I55" s="97"/>
      <c r="J55" s="140"/>
    </row>
    <row r="56" spans="1:12" s="91" customFormat="1">
      <c r="A56" s="98"/>
      <c r="B56" s="98"/>
      <c r="C56" s="82" t="s">
        <v>94</v>
      </c>
      <c r="D56" s="83">
        <v>2.5</v>
      </c>
      <c r="E56" s="83"/>
      <c r="F56" s="84">
        <v>3</v>
      </c>
      <c r="G56" s="83">
        <f>D56*F56</f>
        <v>7.5</v>
      </c>
      <c r="H56" s="171"/>
      <c r="I56" s="97"/>
      <c r="J56" s="140"/>
    </row>
    <row r="57" spans="1:12" s="91" customFormat="1">
      <c r="A57" s="98"/>
      <c r="B57" s="98"/>
      <c r="C57" s="82" t="s">
        <v>95</v>
      </c>
      <c r="D57" s="83">
        <v>2.5</v>
      </c>
      <c r="E57" s="83"/>
      <c r="F57" s="84">
        <v>3</v>
      </c>
      <c r="G57" s="83">
        <f>D57*F57</f>
        <v>7.5</v>
      </c>
      <c r="H57" s="171"/>
      <c r="I57" s="97"/>
      <c r="J57" s="140"/>
    </row>
    <row r="58" spans="1:12" s="91" customFormat="1" ht="9" customHeight="1">
      <c r="A58" s="86"/>
      <c r="B58" s="86"/>
      <c r="C58" s="82"/>
      <c r="D58" s="84"/>
      <c r="E58" s="84"/>
      <c r="F58" s="84"/>
      <c r="G58" s="83"/>
      <c r="H58" s="170"/>
      <c r="I58" s="85"/>
      <c r="J58" s="140"/>
    </row>
    <row r="59" spans="1:12" s="91" customFormat="1" ht="9" customHeight="1">
      <c r="A59" s="86"/>
      <c r="B59" s="86"/>
      <c r="C59" s="82"/>
      <c r="D59" s="84"/>
      <c r="E59" s="84"/>
      <c r="F59" s="84"/>
      <c r="G59" s="83"/>
      <c r="H59" s="170"/>
      <c r="I59" s="85"/>
      <c r="J59" s="140"/>
    </row>
    <row r="60" spans="1:12" s="90" customFormat="1" ht="16" customHeight="1">
      <c r="A60" s="86" t="s">
        <v>74</v>
      </c>
      <c r="B60" s="86" t="s">
        <v>90</v>
      </c>
      <c r="C60" s="199" t="s">
        <v>99</v>
      </c>
      <c r="D60" s="199"/>
      <c r="E60" s="199"/>
      <c r="F60" s="88"/>
      <c r="G60" s="89"/>
      <c r="H60" s="166">
        <f>SUM(G63:G64)</f>
        <v>20.75</v>
      </c>
      <c r="I60" s="167" t="s">
        <v>90</v>
      </c>
      <c r="J60" s="168">
        <v>135</v>
      </c>
      <c r="L60" s="169">
        <f>H60*J60</f>
        <v>2801.25</v>
      </c>
    </row>
    <row r="61" spans="1:12" s="91" customFormat="1" ht="49" customHeight="1">
      <c r="A61" s="86"/>
      <c r="B61" s="86"/>
      <c r="C61" s="86" t="s">
        <v>101</v>
      </c>
      <c r="D61" s="86"/>
      <c r="E61" s="82"/>
      <c r="F61" s="82"/>
      <c r="G61" s="89"/>
      <c r="H61" s="170"/>
      <c r="I61" s="85"/>
      <c r="J61" s="140"/>
    </row>
    <row r="62" spans="1:12" s="91" customFormat="1" ht="11" customHeight="1">
      <c r="A62" s="86"/>
      <c r="B62" s="86"/>
      <c r="C62" s="86"/>
      <c r="D62" s="84" t="s">
        <v>61</v>
      </c>
      <c r="E62" s="84" t="s">
        <v>62</v>
      </c>
      <c r="F62" s="84" t="s">
        <v>65</v>
      </c>
      <c r="G62" s="83" t="s">
        <v>63</v>
      </c>
      <c r="H62" s="170"/>
      <c r="I62" s="85"/>
      <c r="J62" s="140"/>
    </row>
    <row r="63" spans="1:12" s="91" customFormat="1">
      <c r="A63" s="98"/>
      <c r="B63" s="98"/>
      <c r="C63" s="82" t="s">
        <v>96</v>
      </c>
      <c r="D63" s="83">
        <v>2.25</v>
      </c>
      <c r="E63" s="83"/>
      <c r="F63" s="84">
        <v>7</v>
      </c>
      <c r="G63" s="83">
        <f>D63*F63</f>
        <v>15.75</v>
      </c>
      <c r="H63" s="171"/>
      <c r="I63" s="97"/>
      <c r="J63" s="140"/>
    </row>
    <row r="64" spans="1:12" s="91" customFormat="1">
      <c r="A64" s="98"/>
      <c r="B64" s="98"/>
      <c r="C64" s="82" t="s">
        <v>97</v>
      </c>
      <c r="D64" s="83">
        <v>2.5</v>
      </c>
      <c r="E64" s="83"/>
      <c r="F64" s="84">
        <v>2</v>
      </c>
      <c r="G64" s="83">
        <f>D64*F64</f>
        <v>5</v>
      </c>
      <c r="H64" s="171"/>
      <c r="I64" s="97"/>
      <c r="J64" s="140"/>
    </row>
    <row r="65" spans="1:12" s="91" customFormat="1" ht="9" customHeight="1">
      <c r="A65" s="86"/>
      <c r="B65" s="86"/>
      <c r="C65" s="82"/>
      <c r="D65" s="84"/>
      <c r="E65" s="84"/>
      <c r="F65" s="84"/>
      <c r="G65" s="83"/>
      <c r="H65" s="170"/>
      <c r="I65" s="85"/>
      <c r="J65" s="140"/>
    </row>
    <row r="66" spans="1:12" s="90" customFormat="1" ht="15" customHeight="1">
      <c r="A66" s="86" t="s">
        <v>75</v>
      </c>
      <c r="B66" s="86" t="s">
        <v>90</v>
      </c>
      <c r="C66" s="199" t="s">
        <v>98</v>
      </c>
      <c r="D66" s="199"/>
      <c r="E66" s="199"/>
      <c r="F66" s="88"/>
      <c r="G66" s="89"/>
      <c r="H66" s="166">
        <f>SUM(G69:G70)</f>
        <v>18.5</v>
      </c>
      <c r="I66" s="167" t="s">
        <v>90</v>
      </c>
      <c r="J66" s="168">
        <v>75.8</v>
      </c>
      <c r="L66" s="169">
        <f>H66*J66</f>
        <v>1402.3</v>
      </c>
    </row>
    <row r="67" spans="1:12" s="91" customFormat="1" ht="45" customHeight="1">
      <c r="A67" s="86"/>
      <c r="B67" s="86"/>
      <c r="C67" s="86" t="s">
        <v>100</v>
      </c>
      <c r="D67" s="86"/>
      <c r="E67" s="82"/>
      <c r="F67" s="82"/>
      <c r="G67" s="89"/>
      <c r="H67" s="170"/>
      <c r="I67" s="85"/>
      <c r="J67" s="140"/>
    </row>
    <row r="68" spans="1:12" s="91" customFormat="1" ht="11" customHeight="1">
      <c r="A68" s="86"/>
      <c r="B68" s="86"/>
      <c r="C68" s="86"/>
      <c r="D68" s="84" t="s">
        <v>61</v>
      </c>
      <c r="E68" s="84" t="s">
        <v>62</v>
      </c>
      <c r="F68" s="84" t="s">
        <v>65</v>
      </c>
      <c r="G68" s="83" t="s">
        <v>63</v>
      </c>
      <c r="H68" s="170"/>
      <c r="I68" s="85"/>
      <c r="J68" s="140"/>
    </row>
    <row r="69" spans="1:12" s="91" customFormat="1" ht="15" customHeight="1">
      <c r="A69" s="98"/>
      <c r="B69" s="98"/>
      <c r="C69" s="82" t="s">
        <v>103</v>
      </c>
      <c r="D69" s="83">
        <v>2.25</v>
      </c>
      <c r="E69" s="83"/>
      <c r="F69" s="84">
        <v>6</v>
      </c>
      <c r="G69" s="83">
        <f>D69*F69</f>
        <v>13.5</v>
      </c>
      <c r="H69" s="171"/>
      <c r="I69" s="97"/>
      <c r="J69" s="140"/>
    </row>
    <row r="70" spans="1:12" s="91" customFormat="1" ht="15" customHeight="1">
      <c r="A70" s="98"/>
      <c r="B70" s="98"/>
      <c r="C70" s="82" t="s">
        <v>102</v>
      </c>
      <c r="D70" s="83">
        <v>2.5</v>
      </c>
      <c r="E70" s="83"/>
      <c r="F70" s="84">
        <v>2</v>
      </c>
      <c r="G70" s="83">
        <f>D70*F70</f>
        <v>5</v>
      </c>
      <c r="H70" s="171"/>
      <c r="I70" s="97"/>
      <c r="J70" s="140"/>
    </row>
    <row r="71" spans="1:12" s="91" customFormat="1" ht="9" customHeight="1">
      <c r="A71" s="86"/>
      <c r="B71" s="86"/>
      <c r="C71" s="82"/>
      <c r="D71" s="84"/>
      <c r="E71" s="84"/>
      <c r="F71" s="84"/>
      <c r="G71" s="83"/>
      <c r="H71" s="170"/>
      <c r="I71" s="85"/>
      <c r="J71" s="140"/>
    </row>
    <row r="72" spans="1:12" s="90" customFormat="1" ht="15" customHeight="1">
      <c r="A72" s="86" t="s">
        <v>76</v>
      </c>
      <c r="B72" s="86" t="s">
        <v>71</v>
      </c>
      <c r="C72" s="199" t="s">
        <v>104</v>
      </c>
      <c r="D72" s="199"/>
      <c r="E72" s="199"/>
      <c r="F72" s="88"/>
      <c r="G72" s="89"/>
      <c r="H72" s="166">
        <v>2</v>
      </c>
      <c r="I72" s="167" t="s">
        <v>71</v>
      </c>
      <c r="J72" s="168">
        <v>457.85</v>
      </c>
      <c r="L72" s="169">
        <f>H72*J72</f>
        <v>915.7</v>
      </c>
    </row>
    <row r="73" spans="1:12" s="91" customFormat="1" ht="52" customHeight="1">
      <c r="A73" s="86"/>
      <c r="B73" s="86"/>
      <c r="C73" s="86" t="s">
        <v>105</v>
      </c>
      <c r="D73" s="86"/>
      <c r="E73" s="82"/>
      <c r="F73" s="82"/>
      <c r="G73" s="89"/>
      <c r="H73" s="170"/>
      <c r="I73" s="85"/>
      <c r="J73" s="140"/>
    </row>
    <row r="74" spans="1:12" s="91" customFormat="1" ht="9" customHeight="1">
      <c r="A74" s="86"/>
      <c r="B74" s="86"/>
      <c r="C74" s="82"/>
      <c r="D74" s="84"/>
      <c r="E74" s="84"/>
      <c r="F74" s="84"/>
      <c r="G74" s="83"/>
      <c r="H74" s="170"/>
      <c r="I74" s="85"/>
      <c r="J74" s="140"/>
    </row>
    <row r="75" spans="1:12" s="90" customFormat="1" ht="15" customHeight="1">
      <c r="A75" s="86" t="s">
        <v>82</v>
      </c>
      <c r="B75" s="86" t="s">
        <v>71</v>
      </c>
      <c r="C75" s="199" t="s">
        <v>107</v>
      </c>
      <c r="D75" s="199"/>
      <c r="E75" s="199"/>
      <c r="F75" s="88"/>
      <c r="G75" s="89"/>
      <c r="H75" s="166">
        <v>1</v>
      </c>
      <c r="I75" s="167" t="s">
        <v>71</v>
      </c>
      <c r="J75" s="168">
        <v>125</v>
      </c>
      <c r="L75" s="169">
        <f>H75*J75</f>
        <v>125</v>
      </c>
    </row>
    <row r="76" spans="1:12" s="91" customFormat="1" ht="42" customHeight="1">
      <c r="A76" s="86"/>
      <c r="B76" s="86"/>
      <c r="C76" s="86" t="s">
        <v>106</v>
      </c>
      <c r="D76" s="86"/>
      <c r="E76" s="82"/>
      <c r="F76" s="82"/>
      <c r="G76" s="89"/>
      <c r="H76" s="170"/>
      <c r="I76" s="85"/>
      <c r="J76" s="140"/>
    </row>
    <row r="77" spans="1:12" s="91" customFormat="1" ht="9" customHeight="1">
      <c r="A77" s="86"/>
      <c r="B77" s="86"/>
      <c r="C77" s="82"/>
      <c r="D77" s="84"/>
      <c r="E77" s="84"/>
      <c r="F77" s="84"/>
      <c r="G77" s="83"/>
      <c r="H77" s="170"/>
      <c r="I77" s="85"/>
      <c r="J77" s="140"/>
    </row>
    <row r="78" spans="1:12" s="90" customFormat="1" ht="15" customHeight="1">
      <c r="A78" s="86" t="s">
        <v>85</v>
      </c>
      <c r="B78" s="86" t="s">
        <v>90</v>
      </c>
      <c r="C78" s="199" t="s">
        <v>108</v>
      </c>
      <c r="D78" s="199"/>
      <c r="E78" s="199"/>
      <c r="F78" s="88"/>
      <c r="G78" s="89"/>
      <c r="H78" s="166">
        <f>G81+G82</f>
        <v>18.25</v>
      </c>
      <c r="I78" s="167" t="s">
        <v>90</v>
      </c>
      <c r="J78" s="168">
        <v>35</v>
      </c>
      <c r="L78" s="169">
        <f>H78*J78</f>
        <v>638.75</v>
      </c>
    </row>
    <row r="79" spans="1:12" s="91" customFormat="1" ht="60" customHeight="1">
      <c r="A79" s="86"/>
      <c r="B79" s="86"/>
      <c r="C79" s="86" t="s">
        <v>109</v>
      </c>
      <c r="D79" s="86"/>
      <c r="E79" s="82"/>
      <c r="F79" s="82"/>
      <c r="G79" s="89"/>
      <c r="H79" s="170"/>
      <c r="I79" s="85"/>
      <c r="J79" s="140"/>
    </row>
    <row r="80" spans="1:12" s="91" customFormat="1" ht="11" customHeight="1">
      <c r="A80" s="86"/>
      <c r="B80" s="86"/>
      <c r="C80" s="86"/>
      <c r="D80" s="84" t="s">
        <v>61</v>
      </c>
      <c r="E80" s="84" t="s">
        <v>62</v>
      </c>
      <c r="F80" s="84" t="s">
        <v>65</v>
      </c>
      <c r="G80" s="83" t="s">
        <v>63</v>
      </c>
      <c r="H80" s="170"/>
      <c r="I80" s="85"/>
      <c r="J80" s="140"/>
    </row>
    <row r="81" spans="1:12" s="91" customFormat="1">
      <c r="A81" s="98"/>
      <c r="B81" s="98"/>
      <c r="C81" s="82" t="s">
        <v>96</v>
      </c>
      <c r="D81" s="83">
        <v>2.25</v>
      </c>
      <c r="E81" s="83"/>
      <c r="F81" s="84">
        <v>7</v>
      </c>
      <c r="G81" s="83">
        <f>D81*F81</f>
        <v>15.75</v>
      </c>
      <c r="H81" s="171"/>
      <c r="I81" s="97"/>
      <c r="J81" s="140"/>
    </row>
    <row r="82" spans="1:12" s="91" customFormat="1" ht="15" customHeight="1">
      <c r="A82" s="98"/>
      <c r="B82" s="98"/>
      <c r="C82" s="82" t="s">
        <v>102</v>
      </c>
      <c r="D82" s="83">
        <v>2.5</v>
      </c>
      <c r="E82" s="83"/>
      <c r="F82" s="84">
        <v>1</v>
      </c>
      <c r="G82" s="83">
        <f>D82*F82</f>
        <v>2.5</v>
      </c>
      <c r="H82" s="171"/>
      <c r="I82" s="97"/>
      <c r="J82" s="140"/>
    </row>
    <row r="83" spans="1:12" s="91" customFormat="1" ht="9" customHeight="1">
      <c r="A83" s="86"/>
      <c r="B83" s="86"/>
      <c r="C83" s="82"/>
      <c r="D83" s="84"/>
      <c r="E83" s="84"/>
      <c r="F83" s="84"/>
      <c r="G83" s="83"/>
      <c r="H83" s="170"/>
      <c r="I83" s="85"/>
      <c r="J83" s="140"/>
    </row>
    <row r="84" spans="1:12" s="90" customFormat="1" ht="15" customHeight="1">
      <c r="A84" s="86" t="s">
        <v>477</v>
      </c>
      <c r="B84" s="86" t="s">
        <v>71</v>
      </c>
      <c r="C84" s="199" t="s">
        <v>111</v>
      </c>
      <c r="D84" s="199"/>
      <c r="E84" s="199"/>
      <c r="F84" s="88"/>
      <c r="G84" s="89"/>
      <c r="H84" s="166">
        <f>G86</f>
        <v>2</v>
      </c>
      <c r="I84" s="167" t="s">
        <v>71</v>
      </c>
      <c r="J84" s="168">
        <v>158.25</v>
      </c>
      <c r="L84" s="169">
        <f>H84*J84</f>
        <v>316.5</v>
      </c>
    </row>
    <row r="85" spans="1:12" s="91" customFormat="1" ht="44" customHeight="1">
      <c r="A85" s="86"/>
      <c r="B85" s="86"/>
      <c r="C85" s="86" t="s">
        <v>112</v>
      </c>
      <c r="D85" s="86"/>
      <c r="E85" s="82"/>
      <c r="F85" s="82"/>
      <c r="G85" s="89"/>
      <c r="H85" s="170"/>
      <c r="I85" s="85"/>
      <c r="J85" s="140"/>
    </row>
    <row r="86" spans="1:12" s="91" customFormat="1">
      <c r="A86" s="98"/>
      <c r="B86" s="98"/>
      <c r="C86" s="82" t="s">
        <v>110</v>
      </c>
      <c r="D86" s="83">
        <v>2</v>
      </c>
      <c r="E86" s="83"/>
      <c r="F86" s="84"/>
      <c r="G86" s="83">
        <f>D86</f>
        <v>2</v>
      </c>
      <c r="H86" s="171"/>
      <c r="I86" s="97"/>
      <c r="J86" s="140"/>
    </row>
    <row r="87" spans="1:12" s="91" customFormat="1" ht="9" customHeight="1">
      <c r="A87" s="86"/>
      <c r="B87" s="86"/>
      <c r="C87" s="82"/>
      <c r="D87" s="84"/>
      <c r="E87" s="84"/>
      <c r="F87" s="84"/>
      <c r="G87" s="83"/>
      <c r="H87" s="170"/>
      <c r="I87" s="85"/>
      <c r="J87" s="140"/>
    </row>
    <row r="88" spans="1:12" s="90" customFormat="1" ht="15" customHeight="1">
      <c r="A88" s="86" t="s">
        <v>478</v>
      </c>
      <c r="B88" s="86" t="s">
        <v>71</v>
      </c>
      <c r="C88" s="199" t="s">
        <v>113</v>
      </c>
      <c r="D88" s="199"/>
      <c r="E88" s="199"/>
      <c r="F88" s="88"/>
      <c r="G88" s="89"/>
      <c r="H88" s="166">
        <f>G90</f>
        <v>2</v>
      </c>
      <c r="I88" s="167" t="s">
        <v>71</v>
      </c>
      <c r="J88" s="168">
        <v>120</v>
      </c>
      <c r="L88" s="169">
        <f>H88*J88</f>
        <v>240</v>
      </c>
    </row>
    <row r="89" spans="1:12" s="91" customFormat="1" ht="45" customHeight="1">
      <c r="A89" s="86"/>
      <c r="B89" s="86"/>
      <c r="C89" s="86" t="s">
        <v>114</v>
      </c>
      <c r="D89" s="86"/>
      <c r="E89" s="82"/>
      <c r="F89" s="82"/>
      <c r="G89" s="89"/>
      <c r="H89" s="170"/>
      <c r="I89" s="85"/>
      <c r="J89" s="140"/>
    </row>
    <row r="90" spans="1:12" s="91" customFormat="1">
      <c r="A90" s="98"/>
      <c r="B90" s="98"/>
      <c r="C90" s="82" t="s">
        <v>110</v>
      </c>
      <c r="D90" s="83">
        <v>2</v>
      </c>
      <c r="E90" s="83"/>
      <c r="F90" s="84"/>
      <c r="G90" s="83">
        <f>D90</f>
        <v>2</v>
      </c>
      <c r="H90" s="171"/>
      <c r="I90" s="97"/>
      <c r="J90" s="140"/>
    </row>
    <row r="91" spans="1:12" s="91" customFormat="1" ht="9" customHeight="1">
      <c r="A91" s="86"/>
      <c r="B91" s="86"/>
      <c r="C91" s="82"/>
      <c r="D91" s="84"/>
      <c r="E91" s="84"/>
      <c r="F91" s="84"/>
      <c r="G91" s="83"/>
      <c r="H91" s="170"/>
      <c r="I91" s="85"/>
      <c r="J91" s="140"/>
    </row>
    <row r="92" spans="1:12" s="90" customFormat="1" ht="15" customHeight="1">
      <c r="A92" s="86" t="s">
        <v>479</v>
      </c>
      <c r="B92" s="86" t="s">
        <v>71</v>
      </c>
      <c r="C92" s="199" t="s">
        <v>115</v>
      </c>
      <c r="D92" s="199"/>
      <c r="E92" s="199"/>
      <c r="F92" s="88"/>
      <c r="G92" s="89"/>
      <c r="H92" s="166">
        <v>11</v>
      </c>
      <c r="I92" s="167" t="s">
        <v>71</v>
      </c>
      <c r="J92" s="168">
        <v>158</v>
      </c>
      <c r="L92" s="169">
        <f>H92*J92</f>
        <v>1738</v>
      </c>
    </row>
    <row r="93" spans="1:12" s="91" customFormat="1" ht="54" customHeight="1">
      <c r="A93" s="86"/>
      <c r="B93" s="86"/>
      <c r="C93" s="86" t="s">
        <v>116</v>
      </c>
      <c r="D93" s="86"/>
      <c r="E93" s="82"/>
      <c r="F93" s="82"/>
      <c r="G93" s="89"/>
      <c r="H93" s="170"/>
      <c r="I93" s="85"/>
      <c r="J93" s="140"/>
    </row>
    <row r="94" spans="1:12" s="91" customFormat="1" ht="11" customHeight="1">
      <c r="A94" s="86"/>
      <c r="B94" s="86"/>
      <c r="C94" s="86"/>
      <c r="D94" s="84" t="s">
        <v>61</v>
      </c>
      <c r="E94" s="84" t="s">
        <v>62</v>
      </c>
      <c r="F94" s="84"/>
      <c r="G94" s="83" t="s">
        <v>119</v>
      </c>
      <c r="H94" s="170"/>
      <c r="I94" s="85"/>
      <c r="J94" s="140"/>
    </row>
    <row r="95" spans="1:12" s="91" customFormat="1" ht="7" customHeight="1">
      <c r="A95" s="86"/>
      <c r="B95" s="86"/>
      <c r="C95" s="86"/>
      <c r="D95" s="86"/>
      <c r="E95" s="82"/>
      <c r="F95" s="82"/>
      <c r="G95" s="89"/>
      <c r="H95" s="170"/>
      <c r="I95" s="85"/>
      <c r="J95" s="140"/>
    </row>
    <row r="96" spans="1:12" s="91" customFormat="1">
      <c r="A96" s="98"/>
      <c r="B96" s="98"/>
      <c r="C96" s="82" t="s">
        <v>94</v>
      </c>
      <c r="D96" s="83">
        <v>2.25</v>
      </c>
      <c r="E96" s="83">
        <v>2.84</v>
      </c>
      <c r="F96" s="84"/>
      <c r="G96" s="83">
        <v>2</v>
      </c>
      <c r="H96" s="171"/>
      <c r="I96" s="97"/>
      <c r="J96" s="140"/>
    </row>
    <row r="97" spans="1:12" s="91" customFormat="1">
      <c r="A97" s="98"/>
      <c r="B97" s="98"/>
      <c r="C97" s="82" t="s">
        <v>117</v>
      </c>
      <c r="D97" s="83">
        <v>2.25</v>
      </c>
      <c r="E97" s="83">
        <v>2.76</v>
      </c>
      <c r="F97" s="84"/>
      <c r="G97" s="83">
        <v>7</v>
      </c>
      <c r="H97" s="171"/>
      <c r="I97" s="97"/>
      <c r="J97" s="140"/>
    </row>
    <row r="98" spans="1:12" s="91" customFormat="1">
      <c r="A98" s="98"/>
      <c r="B98" s="98"/>
      <c r="C98" s="82" t="s">
        <v>118</v>
      </c>
      <c r="D98" s="83">
        <v>2.2599999999999998</v>
      </c>
      <c r="E98" s="83">
        <v>2.5</v>
      </c>
      <c r="F98" s="84"/>
      <c r="G98" s="83">
        <v>2</v>
      </c>
      <c r="H98" s="171"/>
      <c r="I98" s="97"/>
      <c r="J98" s="140"/>
    </row>
    <row r="99" spans="1:12" s="91" customFormat="1" ht="9" customHeight="1">
      <c r="A99" s="86"/>
      <c r="B99" s="86"/>
      <c r="C99" s="82"/>
      <c r="D99" s="84"/>
      <c r="E99" s="84"/>
      <c r="F99" s="84"/>
      <c r="G99" s="83"/>
      <c r="H99" s="170"/>
      <c r="I99" s="85"/>
      <c r="J99" s="140"/>
    </row>
    <row r="100" spans="1:12" s="90" customFormat="1" ht="15" customHeight="1">
      <c r="A100" s="86" t="s">
        <v>480</v>
      </c>
      <c r="B100" s="86" t="s">
        <v>71</v>
      </c>
      <c r="C100" s="199" t="s">
        <v>120</v>
      </c>
      <c r="D100" s="199"/>
      <c r="E100" s="199"/>
      <c r="F100" s="88"/>
      <c r="G100" s="89"/>
      <c r="H100" s="166">
        <f>G104</f>
        <v>1</v>
      </c>
      <c r="I100" s="167" t="s">
        <v>71</v>
      </c>
      <c r="J100" s="168">
        <v>75</v>
      </c>
      <c r="L100" s="169">
        <f>H100*J100</f>
        <v>75</v>
      </c>
    </row>
    <row r="101" spans="1:12" s="91" customFormat="1" ht="41" customHeight="1">
      <c r="A101" s="86"/>
      <c r="B101" s="86"/>
      <c r="C101" s="86" t="s">
        <v>121</v>
      </c>
      <c r="D101" s="86"/>
      <c r="E101" s="82"/>
      <c r="F101" s="82"/>
      <c r="G101" s="89"/>
      <c r="H101" s="170"/>
      <c r="I101" s="85"/>
      <c r="J101" s="140"/>
    </row>
    <row r="102" spans="1:12" s="91" customFormat="1" ht="11" customHeight="1">
      <c r="A102" s="86"/>
      <c r="B102" s="86"/>
      <c r="C102" s="86"/>
      <c r="D102" s="84" t="s">
        <v>61</v>
      </c>
      <c r="E102" s="84" t="s">
        <v>62</v>
      </c>
      <c r="F102" s="84"/>
      <c r="G102" s="83" t="s">
        <v>119</v>
      </c>
      <c r="H102" s="170"/>
      <c r="I102" s="85"/>
      <c r="J102" s="140"/>
    </row>
    <row r="103" spans="1:12" s="91" customFormat="1" ht="7" customHeight="1">
      <c r="A103" s="86"/>
      <c r="B103" s="86"/>
      <c r="C103" s="86"/>
      <c r="D103" s="86"/>
      <c r="E103" s="82"/>
      <c r="F103" s="82"/>
      <c r="G103" s="89"/>
      <c r="H103" s="170"/>
      <c r="I103" s="85"/>
      <c r="J103" s="140"/>
    </row>
    <row r="104" spans="1:12" s="91" customFormat="1">
      <c r="A104" s="98"/>
      <c r="B104" s="98"/>
      <c r="C104" s="82" t="s">
        <v>94</v>
      </c>
      <c r="D104" s="83">
        <v>1.05</v>
      </c>
      <c r="E104" s="83">
        <v>1.44</v>
      </c>
      <c r="F104" s="84"/>
      <c r="G104" s="83">
        <v>1</v>
      </c>
      <c r="H104" s="171"/>
      <c r="I104" s="97"/>
      <c r="J104" s="140"/>
    </row>
    <row r="105" spans="1:12" s="91" customFormat="1" ht="9" customHeight="1">
      <c r="A105" s="86"/>
      <c r="B105" s="86"/>
      <c r="C105" s="82"/>
      <c r="D105" s="84"/>
      <c r="E105" s="84"/>
      <c r="F105" s="84"/>
      <c r="G105" s="83"/>
      <c r="H105" s="170"/>
      <c r="I105" s="85"/>
      <c r="J105" s="140"/>
    </row>
    <row r="106" spans="1:12" s="90" customFormat="1" ht="15" customHeight="1">
      <c r="A106" s="86" t="s">
        <v>470</v>
      </c>
      <c r="B106" s="86" t="s">
        <v>71</v>
      </c>
      <c r="C106" s="199" t="s">
        <v>122</v>
      </c>
      <c r="D106" s="199"/>
      <c r="E106" s="199"/>
      <c r="F106" s="88"/>
      <c r="G106" s="89"/>
      <c r="H106" s="166">
        <f>G110+G111</f>
        <v>3</v>
      </c>
      <c r="I106" s="167" t="s">
        <v>71</v>
      </c>
      <c r="J106" s="168">
        <v>85.75</v>
      </c>
      <c r="L106" s="169">
        <f>H106*J106</f>
        <v>257.25</v>
      </c>
    </row>
    <row r="107" spans="1:12" s="91" customFormat="1" ht="55" customHeight="1">
      <c r="A107" s="86"/>
      <c r="B107" s="86"/>
      <c r="C107" s="86" t="s">
        <v>123</v>
      </c>
      <c r="D107" s="86"/>
      <c r="E107" s="82"/>
      <c r="F107" s="82"/>
      <c r="G107" s="89"/>
      <c r="H107" s="170"/>
      <c r="I107" s="85"/>
      <c r="J107" s="140"/>
    </row>
    <row r="108" spans="1:12" s="91" customFormat="1" ht="11" customHeight="1">
      <c r="A108" s="86"/>
      <c r="B108" s="86"/>
      <c r="C108" s="86"/>
      <c r="D108" s="84" t="s">
        <v>61</v>
      </c>
      <c r="E108" s="84" t="s">
        <v>62</v>
      </c>
      <c r="F108" s="84"/>
      <c r="G108" s="83" t="s">
        <v>119</v>
      </c>
      <c r="H108" s="170"/>
      <c r="I108" s="85"/>
      <c r="J108" s="140"/>
    </row>
    <row r="109" spans="1:12" s="91" customFormat="1" ht="7" customHeight="1">
      <c r="A109" s="86"/>
      <c r="B109" s="86"/>
      <c r="C109" s="86"/>
      <c r="D109" s="86"/>
      <c r="E109" s="82"/>
      <c r="F109" s="82"/>
      <c r="G109" s="89"/>
      <c r="H109" s="170"/>
      <c r="I109" s="85"/>
      <c r="J109" s="140"/>
    </row>
    <row r="110" spans="1:12" s="91" customFormat="1">
      <c r="A110" s="98"/>
      <c r="B110" s="98"/>
      <c r="C110" s="82" t="s">
        <v>94</v>
      </c>
      <c r="D110" s="83">
        <v>2.2599999999999998</v>
      </c>
      <c r="E110" s="83">
        <v>1.45</v>
      </c>
      <c r="F110" s="84"/>
      <c r="G110" s="83">
        <v>1</v>
      </c>
      <c r="H110" s="171"/>
      <c r="I110" s="97"/>
      <c r="J110" s="140"/>
    </row>
    <row r="111" spans="1:12" s="91" customFormat="1">
      <c r="A111" s="98"/>
      <c r="B111" s="98"/>
      <c r="C111" s="98"/>
      <c r="D111" s="83">
        <v>2.2599999999999998</v>
      </c>
      <c r="E111" s="83">
        <v>3.33</v>
      </c>
      <c r="F111" s="84"/>
      <c r="G111" s="83">
        <v>2</v>
      </c>
      <c r="H111" s="171"/>
      <c r="I111" s="97"/>
      <c r="J111" s="140"/>
    </row>
    <row r="112" spans="1:12" s="91" customFormat="1" ht="9" customHeight="1">
      <c r="A112" s="86"/>
      <c r="B112" s="86"/>
      <c r="C112" s="82"/>
      <c r="D112" s="84"/>
      <c r="E112" s="84"/>
      <c r="F112" s="84"/>
      <c r="G112" s="83"/>
      <c r="H112" s="170"/>
      <c r="I112" s="85"/>
      <c r="J112" s="140"/>
    </row>
    <row r="113" spans="1:12" s="90" customFormat="1" ht="16" customHeight="1">
      <c r="A113" s="86" t="s">
        <v>481</v>
      </c>
      <c r="B113" s="86" t="s">
        <v>7</v>
      </c>
      <c r="C113" s="199" t="s">
        <v>99</v>
      </c>
      <c r="D113" s="199"/>
      <c r="E113" s="199"/>
      <c r="F113" s="88"/>
      <c r="G113" s="89"/>
      <c r="H113" s="166">
        <f>SUM(G115:G115)</f>
        <v>4.93</v>
      </c>
      <c r="I113" s="167" t="s">
        <v>7</v>
      </c>
      <c r="J113" s="168">
        <v>29.5</v>
      </c>
      <c r="L113" s="169">
        <f>H113*J113</f>
        <v>145.435</v>
      </c>
    </row>
    <row r="114" spans="1:12" s="91" customFormat="1" ht="54" customHeight="1">
      <c r="A114" s="86"/>
      <c r="B114" s="86"/>
      <c r="C114" s="86" t="s">
        <v>124</v>
      </c>
      <c r="D114" s="86"/>
      <c r="E114" s="82"/>
      <c r="F114" s="82"/>
      <c r="G114" s="89"/>
      <c r="H114" s="170"/>
      <c r="I114" s="85"/>
      <c r="J114" s="140"/>
    </row>
    <row r="115" spans="1:12" s="91" customFormat="1" ht="17" customHeight="1">
      <c r="A115" s="98"/>
      <c r="B115" s="98"/>
      <c r="C115" s="82" t="s">
        <v>125</v>
      </c>
      <c r="D115" s="83">
        <f>3.58+1.35</f>
        <v>4.93</v>
      </c>
      <c r="E115" s="83"/>
      <c r="F115" s="84"/>
      <c r="G115" s="83">
        <f>D115</f>
        <v>4.93</v>
      </c>
      <c r="H115" s="171"/>
      <c r="I115" s="97"/>
      <c r="J115" s="140"/>
    </row>
    <row r="116" spans="1:12" s="91" customFormat="1" ht="9" customHeight="1">
      <c r="A116" s="86"/>
      <c r="B116" s="86"/>
      <c r="C116" s="82"/>
      <c r="D116" s="84"/>
      <c r="E116" s="84"/>
      <c r="F116" s="84"/>
      <c r="G116" s="83"/>
      <c r="H116" s="170"/>
      <c r="I116" s="85"/>
      <c r="J116" s="140"/>
    </row>
    <row r="117" spans="1:12" s="90" customFormat="1" ht="15" customHeight="1">
      <c r="A117" s="86" t="s">
        <v>482</v>
      </c>
      <c r="B117" s="86" t="s">
        <v>71</v>
      </c>
      <c r="C117" s="199" t="s">
        <v>126</v>
      </c>
      <c r="D117" s="199"/>
      <c r="E117" s="199"/>
      <c r="F117" s="88"/>
      <c r="G117" s="89"/>
      <c r="H117" s="166">
        <f>G121+G122+G123</f>
        <v>3</v>
      </c>
      <c r="I117" s="167" t="s">
        <v>71</v>
      </c>
      <c r="J117" s="168">
        <v>75.599999999999994</v>
      </c>
      <c r="L117" s="169">
        <f>H117*J117</f>
        <v>226.79999999999998</v>
      </c>
    </row>
    <row r="118" spans="1:12" s="91" customFormat="1" ht="54" customHeight="1">
      <c r="A118" s="86"/>
      <c r="B118" s="86"/>
      <c r="C118" s="86" t="s">
        <v>127</v>
      </c>
      <c r="D118" s="86"/>
      <c r="E118" s="82"/>
      <c r="F118" s="82"/>
      <c r="G118" s="89"/>
      <c r="H118" s="170"/>
      <c r="I118" s="85"/>
      <c r="J118" s="140"/>
    </row>
    <row r="119" spans="1:12" s="91" customFormat="1" ht="11" customHeight="1">
      <c r="A119" s="86"/>
      <c r="B119" s="86"/>
      <c r="C119" s="86"/>
      <c r="D119" s="84" t="s">
        <v>61</v>
      </c>
      <c r="E119" s="84" t="s">
        <v>62</v>
      </c>
      <c r="F119" s="84"/>
      <c r="G119" s="83" t="s">
        <v>119</v>
      </c>
      <c r="H119" s="170"/>
      <c r="I119" s="85"/>
      <c r="J119" s="140"/>
    </row>
    <row r="120" spans="1:12" s="91" customFormat="1" ht="7" customHeight="1">
      <c r="A120" s="86"/>
      <c r="B120" s="86"/>
      <c r="C120" s="86"/>
      <c r="D120" s="86"/>
      <c r="E120" s="82"/>
      <c r="F120" s="82"/>
      <c r="G120" s="89"/>
      <c r="H120" s="170"/>
      <c r="I120" s="85"/>
      <c r="J120" s="140"/>
    </row>
    <row r="121" spans="1:12" s="91" customFormat="1">
      <c r="A121" s="98"/>
      <c r="B121" s="98"/>
      <c r="C121" s="82" t="s">
        <v>94</v>
      </c>
      <c r="D121" s="83">
        <v>2.2599999999999998</v>
      </c>
      <c r="E121" s="83">
        <v>0.5</v>
      </c>
      <c r="F121" s="84"/>
      <c r="G121" s="83">
        <v>1</v>
      </c>
      <c r="H121" s="171"/>
      <c r="I121" s="97"/>
      <c r="J121" s="140"/>
    </row>
    <row r="122" spans="1:12" s="91" customFormat="1">
      <c r="A122" s="98"/>
      <c r="B122" s="98"/>
      <c r="C122" s="82" t="s">
        <v>117</v>
      </c>
      <c r="D122" s="83">
        <v>2.2599999999999998</v>
      </c>
      <c r="E122" s="83">
        <v>0.45</v>
      </c>
      <c r="F122" s="84"/>
      <c r="G122" s="83">
        <v>1</v>
      </c>
      <c r="H122" s="171"/>
      <c r="I122" s="97"/>
      <c r="J122" s="140"/>
    </row>
    <row r="123" spans="1:12" s="91" customFormat="1">
      <c r="A123" s="98"/>
      <c r="B123" s="98"/>
      <c r="C123" s="82" t="s">
        <v>118</v>
      </c>
      <c r="D123" s="83">
        <v>2.2599999999999998</v>
      </c>
      <c r="E123" s="83">
        <v>0.45</v>
      </c>
      <c r="F123" s="84"/>
      <c r="G123" s="83">
        <v>1</v>
      </c>
      <c r="H123" s="171"/>
      <c r="I123" s="97"/>
      <c r="J123" s="140"/>
    </row>
    <row r="124" spans="1:12" ht="9" customHeight="1">
      <c r="A124" s="118"/>
      <c r="B124" s="118"/>
      <c r="C124" s="121"/>
      <c r="D124" s="122"/>
      <c r="E124" s="122"/>
      <c r="F124" s="122"/>
      <c r="G124" s="123"/>
      <c r="H124" s="173"/>
      <c r="I124" s="124"/>
    </row>
    <row r="125" spans="1:12" s="70" customFormat="1" ht="16" customHeight="1">
      <c r="A125" s="118" t="s">
        <v>483</v>
      </c>
      <c r="B125" s="118" t="s">
        <v>7</v>
      </c>
      <c r="C125" s="200" t="s">
        <v>468</v>
      </c>
      <c r="D125" s="200"/>
      <c r="E125" s="200"/>
      <c r="F125" s="125"/>
      <c r="G125" s="126"/>
      <c r="H125" s="174">
        <f>SUM(G129:G136)</f>
        <v>12.27</v>
      </c>
      <c r="I125" s="175" t="s">
        <v>7</v>
      </c>
      <c r="J125" s="168">
        <v>60.24</v>
      </c>
      <c r="K125" s="90"/>
      <c r="L125" s="169">
        <f>H125*J125</f>
        <v>739.14480000000003</v>
      </c>
    </row>
    <row r="126" spans="1:12" ht="45" customHeight="1">
      <c r="A126" s="118"/>
      <c r="B126" s="118"/>
      <c r="C126" s="118" t="s">
        <v>469</v>
      </c>
      <c r="D126" s="118"/>
      <c r="E126" s="121"/>
      <c r="F126" s="121"/>
      <c r="G126" s="126"/>
      <c r="H126" s="173"/>
      <c r="I126" s="124"/>
    </row>
    <row r="127" spans="1:12" ht="11" customHeight="1">
      <c r="A127" s="118"/>
      <c r="B127" s="118"/>
      <c r="C127" s="118"/>
      <c r="D127" s="122"/>
      <c r="E127" s="122"/>
      <c r="F127" s="122"/>
      <c r="G127" s="123" t="s">
        <v>63</v>
      </c>
      <c r="H127" s="173"/>
      <c r="I127" s="124"/>
    </row>
    <row r="128" spans="1:12" s="91" customFormat="1" ht="7" customHeight="1">
      <c r="A128" s="86"/>
      <c r="B128" s="86"/>
      <c r="C128" s="86"/>
      <c r="D128" s="86"/>
      <c r="E128" s="82"/>
      <c r="F128" s="82"/>
      <c r="G128" s="89"/>
      <c r="H128" s="170"/>
      <c r="I128" s="85"/>
      <c r="J128" s="140"/>
    </row>
    <row r="129" spans="1:13">
      <c r="A129" s="118"/>
      <c r="B129" s="118"/>
      <c r="C129" s="121"/>
      <c r="D129" s="123">
        <v>2.85</v>
      </c>
      <c r="E129" s="123">
        <v>2.2000000000000002</v>
      </c>
      <c r="F129" s="122"/>
      <c r="G129" s="123">
        <f>D129*E129</f>
        <v>6.2700000000000005</v>
      </c>
      <c r="H129" s="173"/>
      <c r="I129" s="124"/>
    </row>
    <row r="130" spans="1:13" ht="9" customHeight="1">
      <c r="A130" s="118"/>
      <c r="B130" s="118"/>
      <c r="C130" s="121"/>
      <c r="D130" s="122"/>
      <c r="E130" s="122"/>
      <c r="F130" s="122"/>
      <c r="G130" s="123"/>
      <c r="H130" s="173"/>
      <c r="I130" s="124"/>
    </row>
    <row r="131" spans="1:13" s="70" customFormat="1" ht="16" customHeight="1">
      <c r="A131" s="118" t="s">
        <v>484</v>
      </c>
      <c r="B131" s="118" t="s">
        <v>90</v>
      </c>
      <c r="C131" s="200" t="s">
        <v>471</v>
      </c>
      <c r="D131" s="200"/>
      <c r="E131" s="200"/>
      <c r="F131" s="125"/>
      <c r="G131" s="126"/>
      <c r="H131" s="174">
        <v>4.05</v>
      </c>
      <c r="I131" s="175" t="s">
        <v>90</v>
      </c>
      <c r="J131" s="168">
        <v>345.8</v>
      </c>
      <c r="K131" s="90"/>
      <c r="L131" s="169">
        <f>H131*J131</f>
        <v>1400.49</v>
      </c>
    </row>
    <row r="132" spans="1:13" ht="54" customHeight="1">
      <c r="A132" s="118"/>
      <c r="B132" s="118"/>
      <c r="C132" s="118" t="s">
        <v>472</v>
      </c>
      <c r="D132" s="118"/>
      <c r="E132" s="121"/>
      <c r="F132" s="121"/>
      <c r="G132" s="126"/>
      <c r="H132" s="173"/>
      <c r="I132" s="124"/>
    </row>
    <row r="133" spans="1:13" ht="9" customHeight="1">
      <c r="A133" s="127"/>
      <c r="B133" s="127"/>
      <c r="C133" s="128"/>
      <c r="D133" s="129"/>
      <c r="E133" s="129"/>
      <c r="F133" s="129"/>
      <c r="G133" s="130"/>
      <c r="H133" s="176"/>
      <c r="I133" s="131"/>
    </row>
    <row r="134" spans="1:13" ht="15" customHeight="1">
      <c r="A134" s="118" t="s">
        <v>473</v>
      </c>
      <c r="B134" s="118" t="s">
        <v>7</v>
      </c>
      <c r="C134" s="200" t="s">
        <v>474</v>
      </c>
      <c r="D134" s="200"/>
      <c r="E134" s="200"/>
      <c r="F134" s="125"/>
      <c r="G134" s="126"/>
      <c r="H134" s="174">
        <f>D136*E136*G136</f>
        <v>51.03</v>
      </c>
      <c r="I134" s="175" t="s">
        <v>7</v>
      </c>
      <c r="J134" s="168">
        <v>57.3</v>
      </c>
      <c r="K134" s="90"/>
      <c r="L134" s="169">
        <f>H134*J134</f>
        <v>2924.0189999999998</v>
      </c>
    </row>
    <row r="135" spans="1:13" ht="52">
      <c r="A135" s="118"/>
      <c r="B135" s="118"/>
      <c r="C135" s="118" t="s">
        <v>475</v>
      </c>
      <c r="D135" s="118"/>
      <c r="E135" s="121"/>
      <c r="F135" s="121"/>
      <c r="G135" s="126"/>
      <c r="H135" s="173"/>
      <c r="I135" s="124"/>
    </row>
    <row r="136" spans="1:13">
      <c r="C136" s="132" t="s">
        <v>476</v>
      </c>
      <c r="D136" s="123">
        <f>((0.6*2)+(0.45*2))</f>
        <v>2.1</v>
      </c>
      <c r="E136" s="123">
        <v>4.05</v>
      </c>
      <c r="F136" s="122"/>
      <c r="G136" s="123">
        <v>6</v>
      </c>
      <c r="H136" s="177"/>
    </row>
    <row r="137" spans="1:13" s="91" customFormat="1" ht="9" customHeight="1">
      <c r="A137" s="86"/>
      <c r="B137" s="86"/>
      <c r="C137" s="82"/>
      <c r="D137" s="84"/>
      <c r="E137" s="84"/>
      <c r="F137" s="84"/>
      <c r="G137" s="83"/>
      <c r="H137" s="170"/>
      <c r="I137" s="85"/>
      <c r="J137" s="140"/>
    </row>
    <row r="138" spans="1:13" s="68" customFormat="1" ht="15">
      <c r="A138" s="196" t="s">
        <v>130</v>
      </c>
      <c r="B138" s="196"/>
      <c r="C138" s="196"/>
      <c r="D138" s="196"/>
      <c r="E138" s="196"/>
      <c r="F138" s="81"/>
      <c r="G138" s="80"/>
      <c r="H138" s="162"/>
      <c r="I138" s="78"/>
      <c r="J138" s="163"/>
      <c r="K138" s="157"/>
      <c r="L138" s="164"/>
      <c r="M138" s="165">
        <f>SUM(L141:L228)</f>
        <v>34644.624810000008</v>
      </c>
    </row>
    <row r="139" spans="1:13" ht="7" customHeight="1"/>
    <row r="140" spans="1:13" s="195" customFormat="1" ht="15">
      <c r="A140" s="190"/>
      <c r="B140" s="190"/>
      <c r="C140" s="190"/>
      <c r="D140" s="190"/>
      <c r="E140" s="190"/>
      <c r="F140" s="190"/>
      <c r="G140" s="191"/>
      <c r="H140" s="192"/>
      <c r="I140" s="193"/>
      <c r="J140" s="187" t="s">
        <v>305</v>
      </c>
      <c r="K140" s="188"/>
      <c r="L140" s="189" t="s">
        <v>519</v>
      </c>
      <c r="M140" s="194"/>
    </row>
    <row r="141" spans="1:13" s="90" customFormat="1" ht="15" customHeight="1">
      <c r="A141" s="86" t="s">
        <v>132</v>
      </c>
      <c r="B141" s="86" t="s">
        <v>7</v>
      </c>
      <c r="C141" s="199" t="s">
        <v>133</v>
      </c>
      <c r="D141" s="199"/>
      <c r="E141" s="199"/>
      <c r="F141" s="88"/>
      <c r="G141" s="89"/>
      <c r="H141" s="166">
        <v>101.85</v>
      </c>
      <c r="I141" s="167" t="s">
        <v>7</v>
      </c>
      <c r="J141" s="168">
        <v>38.950000000000003</v>
      </c>
      <c r="L141" s="169">
        <f>H141*J141</f>
        <v>3967.0574999999999</v>
      </c>
      <c r="M141" s="70"/>
    </row>
    <row r="142" spans="1:13" s="91" customFormat="1" ht="175" customHeight="1">
      <c r="A142" s="86"/>
      <c r="B142" s="86"/>
      <c r="C142" s="86" t="s">
        <v>131</v>
      </c>
      <c r="D142" s="86"/>
      <c r="E142" s="82"/>
      <c r="F142" s="82"/>
      <c r="G142" s="89"/>
      <c r="H142" s="170"/>
      <c r="I142" s="85"/>
      <c r="J142" s="140"/>
    </row>
    <row r="143" spans="1:13" s="91" customFormat="1" ht="9" customHeight="1">
      <c r="A143" s="86"/>
      <c r="B143" s="86"/>
      <c r="C143" s="82"/>
      <c r="D143" s="84"/>
      <c r="E143" s="84"/>
      <c r="F143" s="84"/>
      <c r="G143" s="83"/>
      <c r="H143" s="170"/>
      <c r="I143" s="85"/>
      <c r="J143" s="140"/>
    </row>
    <row r="144" spans="1:13" s="90" customFormat="1" ht="15" customHeight="1">
      <c r="A144" s="86" t="s">
        <v>134</v>
      </c>
      <c r="B144" s="86" t="s">
        <v>90</v>
      </c>
      <c r="C144" s="199" t="s">
        <v>135</v>
      </c>
      <c r="D144" s="199"/>
      <c r="E144" s="199"/>
      <c r="F144" s="88"/>
      <c r="G144" s="89"/>
      <c r="H144" s="166">
        <f>SUM(F147:F156)</f>
        <v>37.599999999999994</v>
      </c>
      <c r="I144" s="167" t="s">
        <v>90</v>
      </c>
      <c r="J144" s="178">
        <v>15.2</v>
      </c>
      <c r="K144" s="134"/>
      <c r="L144" s="169">
        <f>H144*J144</f>
        <v>571.51999999999987</v>
      </c>
    </row>
    <row r="145" spans="1:13" ht="91">
      <c r="C145" s="86" t="s">
        <v>136</v>
      </c>
    </row>
    <row r="146" spans="1:13" s="91" customFormat="1" ht="11" customHeight="1">
      <c r="A146" s="86"/>
      <c r="B146" s="86"/>
      <c r="C146" s="86"/>
      <c r="D146" s="84" t="s">
        <v>90</v>
      </c>
      <c r="E146" s="83" t="s">
        <v>119</v>
      </c>
      <c r="F146" s="84" t="s">
        <v>63</v>
      </c>
      <c r="G146" s="83"/>
      <c r="H146" s="170"/>
      <c r="I146" s="85"/>
      <c r="J146" s="140"/>
    </row>
    <row r="147" spans="1:13" s="91" customFormat="1" ht="12.75" customHeight="1">
      <c r="A147" s="86"/>
      <c r="B147" s="86"/>
      <c r="C147" s="82"/>
      <c r="D147" s="83">
        <v>7.2</v>
      </c>
      <c r="E147" s="83">
        <v>1</v>
      </c>
      <c r="F147" s="83">
        <f t="shared" ref="F147:F156" si="1">E147*D147</f>
        <v>7.2</v>
      </c>
      <c r="G147" s="83"/>
      <c r="H147" s="170"/>
      <c r="I147" s="85"/>
      <c r="J147" s="140"/>
    </row>
    <row r="148" spans="1:13" s="107" customFormat="1" ht="12.75" customHeight="1">
      <c r="A148" s="105"/>
      <c r="B148" s="105"/>
      <c r="C148" s="106"/>
      <c r="D148" s="83">
        <v>0.5</v>
      </c>
      <c r="E148" s="83">
        <v>13</v>
      </c>
      <c r="F148" s="83">
        <f t="shared" si="1"/>
        <v>6.5</v>
      </c>
      <c r="G148" s="83"/>
      <c r="H148" s="170"/>
      <c r="I148" s="85"/>
      <c r="J148" s="140"/>
      <c r="K148" s="91"/>
      <c r="L148" s="91"/>
      <c r="M148" s="91"/>
    </row>
    <row r="149" spans="1:13" s="91" customFormat="1" ht="12.75" customHeight="1">
      <c r="A149" s="86"/>
      <c r="B149" s="86"/>
      <c r="C149" s="82"/>
      <c r="D149" s="83">
        <v>1.45</v>
      </c>
      <c r="E149" s="83">
        <v>6</v>
      </c>
      <c r="F149" s="83">
        <f t="shared" si="1"/>
        <v>8.6999999999999993</v>
      </c>
      <c r="G149" s="83"/>
      <c r="H149" s="170"/>
      <c r="I149" s="85"/>
      <c r="J149" s="140"/>
    </row>
    <row r="150" spans="1:13" s="91" customFormat="1" ht="13" customHeight="1">
      <c r="A150" s="86"/>
      <c r="B150" s="86"/>
      <c r="C150" s="82"/>
      <c r="D150" s="83">
        <v>0.87</v>
      </c>
      <c r="E150" s="83">
        <v>1</v>
      </c>
      <c r="F150" s="83">
        <f t="shared" si="1"/>
        <v>0.87</v>
      </c>
      <c r="G150" s="83"/>
      <c r="H150" s="170"/>
      <c r="I150" s="85"/>
      <c r="J150" s="140"/>
    </row>
    <row r="151" spans="1:13" s="91" customFormat="1" ht="13" customHeight="1">
      <c r="A151" s="86"/>
      <c r="B151" s="86"/>
      <c r="C151" s="82"/>
      <c r="D151" s="83">
        <v>0.7</v>
      </c>
      <c r="E151" s="83">
        <v>3</v>
      </c>
      <c r="F151" s="83">
        <f t="shared" si="1"/>
        <v>2.0999999999999996</v>
      </c>
      <c r="G151" s="83"/>
      <c r="H151" s="170"/>
      <c r="I151" s="85"/>
      <c r="J151" s="140"/>
    </row>
    <row r="152" spans="1:13" s="91" customFormat="1" ht="13" customHeight="1">
      <c r="A152" s="86"/>
      <c r="B152" s="86"/>
      <c r="C152" s="82"/>
      <c r="D152" s="83">
        <v>1.5</v>
      </c>
      <c r="E152" s="83">
        <v>2</v>
      </c>
      <c r="F152" s="83">
        <f t="shared" si="1"/>
        <v>3</v>
      </c>
      <c r="G152" s="83"/>
      <c r="H152" s="170"/>
      <c r="I152" s="85"/>
      <c r="J152" s="140"/>
    </row>
    <row r="153" spans="1:13" s="91" customFormat="1" ht="13" customHeight="1">
      <c r="A153" s="86"/>
      <c r="B153" s="86"/>
      <c r="C153" s="82"/>
      <c r="D153" s="83">
        <v>1.88</v>
      </c>
      <c r="E153" s="83">
        <v>1</v>
      </c>
      <c r="F153" s="83">
        <f t="shared" si="1"/>
        <v>1.88</v>
      </c>
      <c r="G153" s="83"/>
      <c r="H153" s="170"/>
      <c r="I153" s="85"/>
      <c r="J153" s="140"/>
    </row>
    <row r="154" spans="1:13" s="91" customFormat="1" ht="13" customHeight="1">
      <c r="A154" s="86"/>
      <c r="B154" s="86"/>
      <c r="C154" s="82"/>
      <c r="D154" s="83">
        <v>2</v>
      </c>
      <c r="E154" s="83">
        <v>1</v>
      </c>
      <c r="F154" s="83">
        <f t="shared" si="1"/>
        <v>2</v>
      </c>
      <c r="G154" s="83"/>
      <c r="H154" s="170"/>
      <c r="I154" s="85"/>
      <c r="J154" s="140"/>
    </row>
    <row r="155" spans="1:13" s="91" customFormat="1" ht="13" customHeight="1">
      <c r="A155" s="86"/>
      <c r="B155" s="86"/>
      <c r="C155" s="82"/>
      <c r="D155" s="83">
        <v>2.2999999999999998</v>
      </c>
      <c r="E155" s="83">
        <v>1</v>
      </c>
      <c r="F155" s="83">
        <f t="shared" si="1"/>
        <v>2.2999999999999998</v>
      </c>
      <c r="G155" s="83"/>
      <c r="H155" s="170"/>
      <c r="I155" s="85"/>
      <c r="J155" s="140"/>
    </row>
    <row r="156" spans="1:13" s="91" customFormat="1" ht="12.75" customHeight="1">
      <c r="A156" s="86"/>
      <c r="B156" s="86"/>
      <c r="C156" s="82"/>
      <c r="D156" s="83">
        <v>3.05</v>
      </c>
      <c r="E156" s="83">
        <v>1</v>
      </c>
      <c r="F156" s="83">
        <f t="shared" si="1"/>
        <v>3.05</v>
      </c>
      <c r="G156" s="83"/>
      <c r="H156" s="170"/>
      <c r="I156" s="85"/>
      <c r="J156" s="140"/>
    </row>
    <row r="157" spans="1:13" s="91" customFormat="1" ht="9" customHeight="1">
      <c r="A157" s="86"/>
      <c r="B157" s="86"/>
      <c r="C157" s="82"/>
      <c r="D157" s="84"/>
      <c r="E157" s="84"/>
      <c r="F157" s="84"/>
      <c r="G157" s="83"/>
      <c r="H157" s="170"/>
      <c r="I157" s="85"/>
      <c r="J157" s="140"/>
    </row>
    <row r="158" spans="1:13" s="90" customFormat="1" ht="15" customHeight="1">
      <c r="A158" s="86" t="s">
        <v>137</v>
      </c>
      <c r="B158" s="86" t="s">
        <v>66</v>
      </c>
      <c r="C158" s="199" t="s">
        <v>138</v>
      </c>
      <c r="D158" s="199"/>
      <c r="E158" s="199"/>
      <c r="F158" s="88"/>
      <c r="G158" s="89"/>
      <c r="H158" s="166">
        <f>SUM(F161:F163)</f>
        <v>11.085000000000001</v>
      </c>
      <c r="I158" s="167" t="s">
        <v>141</v>
      </c>
      <c r="J158" s="178">
        <v>9.5500000000000007</v>
      </c>
      <c r="K158" s="134"/>
      <c r="L158" s="169">
        <f>H158*J158</f>
        <v>105.86175000000001</v>
      </c>
    </row>
    <row r="159" spans="1:13" ht="67" customHeight="1">
      <c r="C159" s="86" t="s">
        <v>309</v>
      </c>
    </row>
    <row r="160" spans="1:13" s="91" customFormat="1" ht="12.75" customHeight="1">
      <c r="A160" s="86"/>
      <c r="B160" s="86"/>
      <c r="C160" s="86"/>
      <c r="D160" s="84" t="s">
        <v>7</v>
      </c>
      <c r="E160" s="84" t="s">
        <v>324</v>
      </c>
      <c r="F160" s="84" t="s">
        <v>63</v>
      </c>
      <c r="G160" s="83"/>
      <c r="H160" s="170"/>
      <c r="I160" s="85"/>
      <c r="J160" s="140"/>
    </row>
    <row r="161" spans="1:12" s="91" customFormat="1" ht="12.75" customHeight="1">
      <c r="A161" s="86"/>
      <c r="B161" s="86"/>
      <c r="C161" s="82" t="s">
        <v>306</v>
      </c>
      <c r="D161" s="84">
        <v>2.25</v>
      </c>
      <c r="E161" s="83">
        <v>0.2</v>
      </c>
      <c r="F161" s="84">
        <f>D161*E161</f>
        <v>0.45</v>
      </c>
      <c r="G161" s="83"/>
      <c r="H161" s="170"/>
      <c r="I161" s="85"/>
      <c r="J161" s="140"/>
    </row>
    <row r="162" spans="1:12" s="91" customFormat="1" ht="12.75" customHeight="1">
      <c r="A162" s="86"/>
      <c r="B162" s="86"/>
      <c r="C162" s="82" t="s">
        <v>307</v>
      </c>
      <c r="D162" s="83">
        <v>2.25</v>
      </c>
      <c r="E162" s="83">
        <v>0.2</v>
      </c>
      <c r="F162" s="84">
        <f>D162*E162</f>
        <v>0.45</v>
      </c>
      <c r="G162" s="83"/>
      <c r="H162" s="170"/>
      <c r="I162" s="85"/>
      <c r="J162" s="140"/>
    </row>
    <row r="163" spans="1:12" s="91" customFormat="1" ht="12.75" customHeight="1">
      <c r="A163" s="86"/>
      <c r="B163" s="86"/>
      <c r="C163" s="82" t="s">
        <v>308</v>
      </c>
      <c r="D163" s="83">
        <f>H141</f>
        <v>101.85</v>
      </c>
      <c r="E163" s="83">
        <v>0.1</v>
      </c>
      <c r="F163" s="84">
        <f>D163*E163</f>
        <v>10.185</v>
      </c>
      <c r="G163" s="83"/>
      <c r="H163" s="170"/>
      <c r="I163" s="85"/>
      <c r="J163" s="140"/>
    </row>
    <row r="164" spans="1:12" s="91" customFormat="1" ht="9" customHeight="1">
      <c r="A164" s="86"/>
      <c r="B164" s="86"/>
      <c r="C164" s="82"/>
      <c r="D164" s="84"/>
      <c r="E164" s="84"/>
      <c r="F164" s="84"/>
      <c r="G164" s="83"/>
      <c r="H164" s="170"/>
      <c r="I164" s="85"/>
      <c r="J164" s="140"/>
    </row>
    <row r="165" spans="1:12" s="90" customFormat="1" ht="15" customHeight="1">
      <c r="A165" s="86" t="s">
        <v>139</v>
      </c>
      <c r="B165" s="86" t="s">
        <v>7</v>
      </c>
      <c r="C165" s="199" t="s">
        <v>140</v>
      </c>
      <c r="D165" s="199"/>
      <c r="E165" s="199"/>
      <c r="F165" s="88"/>
      <c r="G165" s="89"/>
      <c r="H165" s="166">
        <f>D168*E168*F168</f>
        <v>23.76</v>
      </c>
      <c r="I165" s="167" t="s">
        <v>7</v>
      </c>
      <c r="J165" s="178">
        <v>125.5</v>
      </c>
      <c r="K165" s="134"/>
      <c r="L165" s="169">
        <f>H165*J165</f>
        <v>2981.88</v>
      </c>
    </row>
    <row r="166" spans="1:12" ht="76" customHeight="1">
      <c r="C166" s="86" t="s">
        <v>531</v>
      </c>
    </row>
    <row r="167" spans="1:12" s="91" customFormat="1" ht="11" customHeight="1">
      <c r="A167" s="86"/>
      <c r="B167" s="86"/>
      <c r="C167" s="86"/>
      <c r="D167" s="84" t="s">
        <v>310</v>
      </c>
      <c r="E167" s="84" t="s">
        <v>312</v>
      </c>
      <c r="F167" s="84" t="s">
        <v>311</v>
      </c>
      <c r="G167" s="83"/>
      <c r="H167" s="170"/>
      <c r="I167" s="85"/>
      <c r="J167" s="140"/>
    </row>
    <row r="168" spans="1:12" s="91" customFormat="1" ht="12.75" customHeight="1">
      <c r="A168" s="86"/>
      <c r="B168" s="86"/>
      <c r="C168" s="82"/>
      <c r="D168" s="83">
        <v>3.6</v>
      </c>
      <c r="E168" s="83">
        <v>0.6</v>
      </c>
      <c r="F168" s="84">
        <v>11</v>
      </c>
      <c r="G168" s="83"/>
      <c r="H168" s="170"/>
      <c r="I168" s="85"/>
      <c r="J168" s="140"/>
    </row>
    <row r="169" spans="1:12" s="91" customFormat="1" ht="9" customHeight="1">
      <c r="A169" s="86"/>
      <c r="B169" s="86"/>
      <c r="C169" s="82"/>
      <c r="D169" s="84"/>
      <c r="E169" s="84"/>
      <c r="F169" s="84"/>
      <c r="G169" s="83"/>
      <c r="H169" s="170"/>
      <c r="I169" s="85"/>
      <c r="J169" s="140"/>
    </row>
    <row r="170" spans="1:12" s="90" customFormat="1" ht="15" customHeight="1">
      <c r="A170" s="86" t="s">
        <v>142</v>
      </c>
      <c r="B170" s="86" t="s">
        <v>71</v>
      </c>
      <c r="C170" s="199" t="s">
        <v>143</v>
      </c>
      <c r="D170" s="199"/>
      <c r="E170" s="199"/>
      <c r="F170" s="88"/>
      <c r="G170" s="89"/>
      <c r="H170" s="166">
        <f>F173</f>
        <v>20</v>
      </c>
      <c r="I170" s="167" t="s">
        <v>71</v>
      </c>
      <c r="J170" s="178">
        <v>37.799999999999997</v>
      </c>
      <c r="K170" s="134"/>
      <c r="L170" s="169">
        <f>H170*J170</f>
        <v>756</v>
      </c>
    </row>
    <row r="171" spans="1:12" ht="151" customHeight="1">
      <c r="C171" s="86" t="s">
        <v>529</v>
      </c>
    </row>
    <row r="172" spans="1:12" s="91" customFormat="1" ht="11" customHeight="1">
      <c r="A172" s="86"/>
      <c r="B172" s="86"/>
      <c r="C172" s="86"/>
      <c r="D172" s="84" t="s">
        <v>313</v>
      </c>
      <c r="E172" s="84" t="s">
        <v>314</v>
      </c>
      <c r="F172" s="84" t="s">
        <v>63</v>
      </c>
      <c r="G172" s="83"/>
      <c r="H172" s="170"/>
      <c r="I172" s="85"/>
      <c r="J172" s="140"/>
    </row>
    <row r="173" spans="1:12" s="91" customFormat="1" ht="12.75" customHeight="1">
      <c r="A173" s="86"/>
      <c r="B173" s="86"/>
      <c r="C173" s="82"/>
      <c r="D173" s="84">
        <v>5</v>
      </c>
      <c r="E173" s="83">
        <v>4</v>
      </c>
      <c r="F173" s="84">
        <f>D173*E173</f>
        <v>20</v>
      </c>
      <c r="G173" s="83"/>
      <c r="H173" s="170"/>
      <c r="I173" s="85"/>
      <c r="J173" s="140"/>
    </row>
    <row r="174" spans="1:12" s="91" customFormat="1" ht="9" customHeight="1">
      <c r="A174" s="86"/>
      <c r="B174" s="86"/>
      <c r="C174" s="82"/>
      <c r="D174" s="84"/>
      <c r="E174" s="84"/>
      <c r="F174" s="84"/>
      <c r="G174" s="83"/>
      <c r="H174" s="170"/>
      <c r="I174" s="85"/>
      <c r="J174" s="140"/>
    </row>
    <row r="175" spans="1:12" s="90" customFormat="1" ht="15" customHeight="1">
      <c r="A175" s="86" t="s">
        <v>144</v>
      </c>
      <c r="B175" s="86" t="s">
        <v>71</v>
      </c>
      <c r="C175" s="199" t="s">
        <v>145</v>
      </c>
      <c r="D175" s="199"/>
      <c r="E175" s="199"/>
      <c r="F175" s="88"/>
      <c r="G175" s="89"/>
      <c r="H175" s="166">
        <f>SUM(F178:F179)</f>
        <v>264</v>
      </c>
      <c r="I175" s="167" t="s">
        <v>71</v>
      </c>
      <c r="J175" s="178">
        <v>19.5</v>
      </c>
      <c r="K175" s="134"/>
      <c r="L175" s="169">
        <f>H175*J175</f>
        <v>5148</v>
      </c>
    </row>
    <row r="176" spans="1:12" ht="163" customHeight="1">
      <c r="C176" s="86" t="s">
        <v>530</v>
      </c>
    </row>
    <row r="177" spans="1:12" s="91" customFormat="1" ht="11" customHeight="1">
      <c r="A177" s="86"/>
      <c r="B177" s="86"/>
      <c r="C177" s="86"/>
      <c r="D177" s="84" t="s">
        <v>314</v>
      </c>
      <c r="E177" s="84" t="s">
        <v>315</v>
      </c>
      <c r="F177" s="84" t="s">
        <v>63</v>
      </c>
      <c r="G177" s="83"/>
      <c r="H177" s="170"/>
      <c r="I177" s="85"/>
      <c r="J177" s="140"/>
    </row>
    <row r="178" spans="1:12" s="91" customFormat="1" ht="12.75" customHeight="1">
      <c r="A178" s="86"/>
      <c r="B178" s="86"/>
      <c r="C178" s="82" t="s">
        <v>317</v>
      </c>
      <c r="D178" s="83">
        <v>24</v>
      </c>
      <c r="E178" s="83">
        <v>9</v>
      </c>
      <c r="F178" s="84">
        <f>D178*E178</f>
        <v>216</v>
      </c>
      <c r="G178" s="83"/>
      <c r="H178" s="170"/>
      <c r="I178" s="85"/>
      <c r="J178" s="140"/>
    </row>
    <row r="179" spans="1:12" s="91" customFormat="1" ht="12.75" customHeight="1">
      <c r="A179" s="86"/>
      <c r="B179" s="86"/>
      <c r="C179" s="82" t="s">
        <v>316</v>
      </c>
      <c r="D179" s="83"/>
      <c r="F179" s="83">
        <v>48</v>
      </c>
      <c r="G179" s="83"/>
      <c r="H179" s="170"/>
      <c r="I179" s="85"/>
      <c r="J179" s="140"/>
    </row>
    <row r="180" spans="1:12" s="91" customFormat="1" ht="9" customHeight="1">
      <c r="A180" s="86"/>
      <c r="B180" s="86"/>
      <c r="C180" s="82"/>
      <c r="D180" s="84"/>
      <c r="E180" s="84"/>
      <c r="F180" s="84"/>
      <c r="G180" s="83"/>
      <c r="H180" s="170"/>
      <c r="I180" s="85"/>
      <c r="J180" s="140"/>
    </row>
    <row r="181" spans="1:12" s="90" customFormat="1" ht="15" customHeight="1">
      <c r="A181" s="86" t="s">
        <v>146</v>
      </c>
      <c r="B181" s="86" t="s">
        <v>71</v>
      </c>
      <c r="C181" s="199" t="s">
        <v>147</v>
      </c>
      <c r="D181" s="199"/>
      <c r="E181" s="199"/>
      <c r="F181" s="88"/>
      <c r="G181" s="89"/>
      <c r="H181" s="166">
        <v>44</v>
      </c>
      <c r="I181" s="167" t="s">
        <v>71</v>
      </c>
      <c r="J181" s="178">
        <v>43.5</v>
      </c>
      <c r="K181" s="134"/>
      <c r="L181" s="169">
        <f>H181*J181</f>
        <v>1914</v>
      </c>
    </row>
    <row r="182" spans="1:12" ht="57" customHeight="1">
      <c r="C182" s="86" t="s">
        <v>148</v>
      </c>
    </row>
    <row r="183" spans="1:12" s="91" customFormat="1" ht="9" customHeight="1">
      <c r="A183" s="86"/>
      <c r="B183" s="86"/>
      <c r="C183" s="82"/>
      <c r="D183" s="84"/>
      <c r="E183" s="84"/>
      <c r="F183" s="84"/>
      <c r="G183" s="83"/>
      <c r="H183" s="170"/>
      <c r="I183" s="85"/>
      <c r="J183" s="140"/>
    </row>
    <row r="184" spans="1:12" s="90" customFormat="1" ht="15" customHeight="1">
      <c r="A184" s="86" t="s">
        <v>149</v>
      </c>
      <c r="B184" s="86" t="s">
        <v>150</v>
      </c>
      <c r="C184" s="199" t="s">
        <v>151</v>
      </c>
      <c r="D184" s="199"/>
      <c r="E184" s="199"/>
      <c r="F184" s="88"/>
      <c r="G184" s="89"/>
      <c r="H184" s="166">
        <f>SUM(G187:G190)</f>
        <v>3522.1580000000004</v>
      </c>
      <c r="I184" s="167" t="s">
        <v>150</v>
      </c>
      <c r="J184" s="178">
        <v>2.85</v>
      </c>
      <c r="K184" s="134"/>
      <c r="L184" s="169">
        <f>H184*J184</f>
        <v>10038.150300000001</v>
      </c>
    </row>
    <row r="185" spans="1:12" ht="104" customHeight="1">
      <c r="C185" s="86" t="s">
        <v>152</v>
      </c>
    </row>
    <row r="186" spans="1:12" s="91" customFormat="1" ht="11" customHeight="1">
      <c r="A186" s="86"/>
      <c r="B186" s="86"/>
      <c r="C186" s="86"/>
      <c r="D186" s="84" t="s">
        <v>319</v>
      </c>
      <c r="E186" s="84" t="s">
        <v>318</v>
      </c>
      <c r="F186" s="84" t="s">
        <v>311</v>
      </c>
      <c r="G186" s="83" t="s">
        <v>63</v>
      </c>
      <c r="H186" s="170"/>
      <c r="I186" s="85"/>
      <c r="J186" s="140"/>
    </row>
    <row r="187" spans="1:12" s="91" customFormat="1" ht="12.75" customHeight="1">
      <c r="A187" s="86"/>
      <c r="B187" s="86"/>
      <c r="C187" s="82" t="s">
        <v>320</v>
      </c>
      <c r="D187" s="83">
        <v>37</v>
      </c>
      <c r="E187" s="83">
        <v>3.4</v>
      </c>
      <c r="F187" s="84">
        <v>5</v>
      </c>
      <c r="G187" s="83">
        <f>D187*E187*F187</f>
        <v>629</v>
      </c>
      <c r="H187" s="170"/>
      <c r="I187" s="85"/>
      <c r="J187" s="140"/>
    </row>
    <row r="188" spans="1:12" s="91" customFormat="1" ht="12.75" customHeight="1">
      <c r="A188" s="86"/>
      <c r="B188" s="86"/>
      <c r="C188" s="82" t="s">
        <v>321</v>
      </c>
      <c r="D188" s="83">
        <v>50.33</v>
      </c>
      <c r="E188" s="83">
        <v>3.4</v>
      </c>
      <c r="F188" s="84">
        <v>5</v>
      </c>
      <c r="G188" s="83">
        <f>D188*E188*F188</f>
        <v>855.6099999999999</v>
      </c>
      <c r="H188" s="170"/>
      <c r="I188" s="85"/>
      <c r="J188" s="140"/>
    </row>
    <row r="189" spans="1:12" s="91" customFormat="1" ht="12.75" customHeight="1">
      <c r="A189" s="86"/>
      <c r="B189" s="86"/>
      <c r="C189" s="82" t="s">
        <v>322</v>
      </c>
      <c r="D189" s="83">
        <v>33.700000000000003</v>
      </c>
      <c r="E189" s="83">
        <v>13.61</v>
      </c>
      <c r="F189" s="84">
        <v>4</v>
      </c>
      <c r="G189" s="83">
        <f>D189*E189*F189</f>
        <v>1834.6280000000002</v>
      </c>
      <c r="H189" s="170"/>
      <c r="I189" s="85"/>
      <c r="J189" s="140"/>
    </row>
    <row r="190" spans="1:12" s="91" customFormat="1" ht="12.75" customHeight="1">
      <c r="A190" s="86"/>
      <c r="B190" s="86"/>
      <c r="C190" s="82" t="s">
        <v>323</v>
      </c>
      <c r="D190" s="83">
        <v>26.7</v>
      </c>
      <c r="E190" s="83">
        <v>3.8</v>
      </c>
      <c r="F190" s="84">
        <v>2</v>
      </c>
      <c r="G190" s="83">
        <f>D190*E190*F190</f>
        <v>202.92</v>
      </c>
      <c r="H190" s="170"/>
      <c r="I190" s="85"/>
      <c r="J190" s="140"/>
    </row>
    <row r="191" spans="1:12" s="91" customFormat="1" ht="9" customHeight="1">
      <c r="A191" s="86"/>
      <c r="B191" s="86"/>
      <c r="C191" s="82"/>
      <c r="D191" s="84"/>
      <c r="E191" s="84"/>
      <c r="F191" s="84"/>
      <c r="G191" s="83"/>
      <c r="H191" s="170"/>
      <c r="I191" s="85"/>
      <c r="J191" s="140"/>
    </row>
    <row r="192" spans="1:12" s="90" customFormat="1" ht="15" customHeight="1">
      <c r="A192" s="86" t="s">
        <v>153</v>
      </c>
      <c r="B192" s="86" t="s">
        <v>66</v>
      </c>
      <c r="C192" s="199" t="s">
        <v>154</v>
      </c>
      <c r="D192" s="199"/>
      <c r="E192" s="199"/>
      <c r="F192" s="88"/>
      <c r="G192" s="89"/>
      <c r="H192" s="166">
        <f>SUM(F195:F196)</f>
        <v>1.7400000000000002</v>
      </c>
      <c r="I192" s="167" t="s">
        <v>66</v>
      </c>
      <c r="J192" s="178">
        <v>297.85000000000002</v>
      </c>
      <c r="K192" s="134"/>
      <c r="L192" s="169">
        <f>H192*J192</f>
        <v>518.25900000000013</v>
      </c>
    </row>
    <row r="193" spans="1:12" ht="165" customHeight="1">
      <c r="C193" s="86" t="s">
        <v>155</v>
      </c>
    </row>
    <row r="194" spans="1:12" s="91" customFormat="1" ht="11" customHeight="1">
      <c r="A194" s="86"/>
      <c r="B194" s="86"/>
      <c r="C194" s="86"/>
      <c r="D194" s="84" t="s">
        <v>7</v>
      </c>
      <c r="E194" s="84" t="s">
        <v>324</v>
      </c>
      <c r="F194" s="83" t="s">
        <v>63</v>
      </c>
      <c r="G194" s="83"/>
      <c r="H194" s="170"/>
      <c r="I194" s="85"/>
      <c r="J194" s="140"/>
    </row>
    <row r="195" spans="1:12" s="91" customFormat="1" ht="12.75" customHeight="1">
      <c r="A195" s="86"/>
      <c r="B195" s="86"/>
      <c r="C195" s="82" t="s">
        <v>325</v>
      </c>
      <c r="D195" s="83">
        <v>2.25</v>
      </c>
      <c r="E195" s="83">
        <v>0.4</v>
      </c>
      <c r="F195" s="83">
        <f>D195*E195</f>
        <v>0.9</v>
      </c>
      <c r="G195" s="83"/>
      <c r="H195" s="170"/>
      <c r="I195" s="85"/>
      <c r="J195" s="140"/>
    </row>
    <row r="196" spans="1:12" s="91" customFormat="1" ht="12.75" customHeight="1">
      <c r="A196" s="86"/>
      <c r="B196" s="86"/>
      <c r="C196" s="82" t="s">
        <v>326</v>
      </c>
      <c r="D196" s="83">
        <v>2.1</v>
      </c>
      <c r="E196" s="83">
        <v>0.4</v>
      </c>
      <c r="F196" s="83">
        <f>D196*E196</f>
        <v>0.84000000000000008</v>
      </c>
      <c r="G196" s="83"/>
      <c r="H196" s="170"/>
      <c r="I196" s="85"/>
      <c r="J196" s="140"/>
    </row>
    <row r="197" spans="1:12" s="91" customFormat="1" ht="9" customHeight="1">
      <c r="A197" s="86"/>
      <c r="B197" s="86"/>
      <c r="C197" s="82"/>
      <c r="D197" s="84"/>
      <c r="E197" s="84"/>
      <c r="F197" s="84"/>
      <c r="G197" s="83"/>
      <c r="H197" s="170"/>
      <c r="I197" s="85"/>
      <c r="J197" s="140"/>
    </row>
    <row r="198" spans="1:12" s="90" customFormat="1" ht="15" customHeight="1">
      <c r="A198" s="86" t="s">
        <v>156</v>
      </c>
      <c r="B198" s="86" t="s">
        <v>90</v>
      </c>
      <c r="C198" s="199" t="s">
        <v>157</v>
      </c>
      <c r="D198" s="199"/>
      <c r="E198" s="199"/>
      <c r="F198" s="88"/>
      <c r="G198" s="89"/>
      <c r="H198" s="166">
        <f>SUM(F202:F208)</f>
        <v>485.04999999999995</v>
      </c>
      <c r="I198" s="167" t="s">
        <v>90</v>
      </c>
      <c r="J198" s="178">
        <v>3.85</v>
      </c>
      <c r="K198" s="134"/>
      <c r="L198" s="169">
        <f>H198*J198</f>
        <v>1867.4424999999999</v>
      </c>
    </row>
    <row r="199" spans="1:12" ht="116" customHeight="1">
      <c r="C199" s="87" t="s">
        <v>533</v>
      </c>
    </row>
    <row r="200" spans="1:12" ht="46" customHeight="1">
      <c r="C200" s="87" t="s">
        <v>532</v>
      </c>
    </row>
    <row r="201" spans="1:12" s="91" customFormat="1" ht="11" customHeight="1">
      <c r="A201" s="86"/>
      <c r="B201" s="86"/>
      <c r="C201" s="86"/>
      <c r="D201" s="84" t="s">
        <v>90</v>
      </c>
      <c r="E201" s="84" t="s">
        <v>71</v>
      </c>
      <c r="F201" s="83" t="s">
        <v>63</v>
      </c>
      <c r="G201" s="83"/>
      <c r="H201" s="170"/>
      <c r="I201" s="85"/>
      <c r="J201" s="140"/>
    </row>
    <row r="202" spans="1:12" s="91" customFormat="1" ht="12.75" customHeight="1">
      <c r="A202" s="86"/>
      <c r="B202" s="86"/>
      <c r="C202" s="82" t="s">
        <v>327</v>
      </c>
      <c r="D202" s="83">
        <v>4.5</v>
      </c>
      <c r="E202" s="83">
        <v>15</v>
      </c>
      <c r="F202" s="83">
        <f t="shared" ref="F202:F208" si="2">D202*E202</f>
        <v>67.5</v>
      </c>
      <c r="G202" s="83"/>
      <c r="H202" s="170"/>
      <c r="I202" s="85"/>
      <c r="J202" s="140"/>
    </row>
    <row r="203" spans="1:12" s="91" customFormat="1" ht="12.75" customHeight="1">
      <c r="A203" s="86"/>
      <c r="B203" s="86"/>
      <c r="C203" s="82" t="s">
        <v>328</v>
      </c>
      <c r="D203" s="83">
        <v>3.85</v>
      </c>
      <c r="E203" s="83">
        <v>15</v>
      </c>
      <c r="F203" s="83">
        <f t="shared" si="2"/>
        <v>57.75</v>
      </c>
      <c r="G203" s="83"/>
      <c r="H203" s="170"/>
      <c r="I203" s="85"/>
      <c r="J203" s="140"/>
    </row>
    <row r="204" spans="1:12" s="91" customFormat="1" ht="12.75" customHeight="1">
      <c r="A204" s="86"/>
      <c r="B204" s="86"/>
      <c r="C204" s="82" t="s">
        <v>329</v>
      </c>
      <c r="D204" s="83">
        <v>4.8</v>
      </c>
      <c r="E204" s="83">
        <v>20</v>
      </c>
      <c r="F204" s="83">
        <f t="shared" si="2"/>
        <v>96</v>
      </c>
      <c r="G204" s="83"/>
      <c r="H204" s="170"/>
      <c r="I204" s="85"/>
      <c r="J204" s="140"/>
    </row>
    <row r="205" spans="1:12" s="91" customFormat="1" ht="12.75" customHeight="1">
      <c r="A205" s="86"/>
      <c r="B205" s="86"/>
      <c r="C205" s="82" t="s">
        <v>330</v>
      </c>
      <c r="D205" s="83">
        <v>4.0999999999999996</v>
      </c>
      <c r="E205" s="83">
        <v>15</v>
      </c>
      <c r="F205" s="83">
        <f t="shared" si="2"/>
        <v>61.499999999999993</v>
      </c>
      <c r="G205" s="83"/>
      <c r="H205" s="170"/>
      <c r="I205" s="85"/>
      <c r="J205" s="140"/>
    </row>
    <row r="206" spans="1:12" s="91" customFormat="1" ht="12.75" customHeight="1">
      <c r="A206" s="86"/>
      <c r="B206" s="86"/>
      <c r="C206" s="82" t="s">
        <v>331</v>
      </c>
      <c r="D206" s="83">
        <v>3.9</v>
      </c>
      <c r="E206" s="83">
        <v>20</v>
      </c>
      <c r="F206" s="83">
        <f t="shared" si="2"/>
        <v>78</v>
      </c>
      <c r="G206" s="83"/>
      <c r="H206" s="170"/>
      <c r="I206" s="85"/>
      <c r="J206" s="140"/>
    </row>
    <row r="207" spans="1:12" s="91" customFormat="1" ht="12.75" customHeight="1">
      <c r="A207" s="86"/>
      <c r="B207" s="86"/>
      <c r="C207" s="82" t="s">
        <v>332</v>
      </c>
      <c r="D207" s="83">
        <v>3.9</v>
      </c>
      <c r="E207" s="83">
        <v>11</v>
      </c>
      <c r="F207" s="83">
        <f t="shared" si="2"/>
        <v>42.9</v>
      </c>
      <c r="G207" s="83"/>
      <c r="H207" s="170"/>
      <c r="I207" s="85"/>
      <c r="J207" s="140"/>
    </row>
    <row r="208" spans="1:12" s="91" customFormat="1" ht="12.75" customHeight="1">
      <c r="A208" s="86"/>
      <c r="B208" s="86"/>
      <c r="C208" s="82" t="s">
        <v>333</v>
      </c>
      <c r="D208" s="83">
        <v>3.7</v>
      </c>
      <c r="E208" s="83">
        <v>22</v>
      </c>
      <c r="F208" s="83">
        <f t="shared" si="2"/>
        <v>81.400000000000006</v>
      </c>
      <c r="G208" s="83"/>
      <c r="H208" s="170"/>
      <c r="I208" s="85"/>
      <c r="J208" s="140"/>
    </row>
    <row r="209" spans="1:12" s="91" customFormat="1" ht="9" customHeight="1">
      <c r="A209" s="86"/>
      <c r="B209" s="86"/>
      <c r="C209" s="82"/>
      <c r="D209" s="84"/>
      <c r="E209" s="84"/>
      <c r="F209" s="84"/>
      <c r="G209" s="83"/>
      <c r="H209" s="170"/>
      <c r="I209" s="85"/>
      <c r="J209" s="140"/>
    </row>
    <row r="210" spans="1:12" s="90" customFormat="1" ht="15" customHeight="1">
      <c r="A210" s="86" t="s">
        <v>158</v>
      </c>
      <c r="B210" s="86" t="s">
        <v>7</v>
      </c>
      <c r="C210" s="199" t="s">
        <v>160</v>
      </c>
      <c r="D210" s="199"/>
      <c r="E210" s="199"/>
      <c r="F210" s="88"/>
      <c r="G210" s="89"/>
      <c r="H210" s="166">
        <f>SUM(H213:H216)</f>
        <v>66</v>
      </c>
      <c r="I210" s="167" t="s">
        <v>7</v>
      </c>
      <c r="J210" s="178">
        <v>7.35</v>
      </c>
      <c r="K210" s="134"/>
      <c r="L210" s="169">
        <f>H210*J210</f>
        <v>485.09999999999997</v>
      </c>
    </row>
    <row r="211" spans="1:12" ht="96" customHeight="1">
      <c r="C211" s="87" t="s">
        <v>159</v>
      </c>
    </row>
    <row r="212" spans="1:12" s="91" customFormat="1" ht="11" customHeight="1">
      <c r="A212" s="86"/>
      <c r="B212" s="86"/>
      <c r="C212" s="108" t="s">
        <v>335</v>
      </c>
      <c r="D212" s="84" t="s">
        <v>334</v>
      </c>
      <c r="E212" s="84" t="s">
        <v>334</v>
      </c>
      <c r="G212" s="83" t="s">
        <v>336</v>
      </c>
      <c r="H212" s="109" t="s">
        <v>63</v>
      </c>
      <c r="I212" s="85"/>
      <c r="J212" s="140"/>
    </row>
    <row r="213" spans="1:12" s="91" customFormat="1" ht="12.75" customHeight="1">
      <c r="A213" s="86"/>
      <c r="B213" s="86"/>
      <c r="C213" s="82" t="s">
        <v>320</v>
      </c>
      <c r="D213" s="83">
        <v>0.27</v>
      </c>
      <c r="E213" s="83">
        <v>0.14000000000000001</v>
      </c>
      <c r="F213" s="84"/>
      <c r="G213" s="83">
        <f>(D213+E213)*2</f>
        <v>0.82000000000000006</v>
      </c>
      <c r="H213" s="170">
        <f>F217/2*G213</f>
        <v>18.040000000000003</v>
      </c>
      <c r="I213" s="85"/>
      <c r="J213" s="178"/>
      <c r="K213" s="134"/>
      <c r="L213" s="169"/>
    </row>
    <row r="214" spans="1:12" s="91" customFormat="1" ht="12.75" customHeight="1">
      <c r="A214" s="86"/>
      <c r="B214" s="86"/>
      <c r="C214" s="82" t="s">
        <v>321</v>
      </c>
      <c r="D214" s="83">
        <v>0.33</v>
      </c>
      <c r="E214" s="83">
        <v>0.16</v>
      </c>
      <c r="F214" s="84"/>
      <c r="G214" s="83">
        <f>(D214+E214)*2</f>
        <v>0.98</v>
      </c>
      <c r="H214" s="170">
        <f>F217/2*G214</f>
        <v>21.56</v>
      </c>
      <c r="I214" s="85"/>
      <c r="J214" s="140"/>
    </row>
    <row r="215" spans="1:12" s="91" customFormat="1" ht="12.75" customHeight="1">
      <c r="A215" s="86"/>
      <c r="B215" s="86"/>
      <c r="C215" s="82" t="s">
        <v>322</v>
      </c>
      <c r="D215" s="83">
        <v>0.2</v>
      </c>
      <c r="E215" s="83">
        <v>0.12</v>
      </c>
      <c r="F215" s="83"/>
      <c r="G215" s="83">
        <f>(D215+E215)*2</f>
        <v>0.64</v>
      </c>
      <c r="H215" s="170">
        <f>F217/2*G215</f>
        <v>14.08</v>
      </c>
      <c r="I215" s="85"/>
      <c r="J215" s="140"/>
    </row>
    <row r="216" spans="1:12" s="91" customFormat="1" ht="12.75" customHeight="1">
      <c r="A216" s="86"/>
      <c r="B216" s="86"/>
      <c r="C216" s="82" t="s">
        <v>323</v>
      </c>
      <c r="D216" s="83">
        <v>0.18</v>
      </c>
      <c r="E216" s="83">
        <v>0.1</v>
      </c>
      <c r="F216" s="83"/>
      <c r="G216" s="83">
        <f>(D216+E216)*2</f>
        <v>0.56000000000000005</v>
      </c>
      <c r="H216" s="170">
        <f>F217/2*G216</f>
        <v>12.32</v>
      </c>
      <c r="I216" s="85"/>
      <c r="J216" s="140"/>
    </row>
    <row r="217" spans="1:12" s="91" customFormat="1" ht="12.75" customHeight="1">
      <c r="A217" s="86"/>
      <c r="B217" s="86"/>
      <c r="C217" s="82"/>
      <c r="D217" s="83"/>
      <c r="E217" s="84" t="s">
        <v>90</v>
      </c>
      <c r="F217" s="83">
        <v>44</v>
      </c>
      <c r="G217" s="83"/>
      <c r="H217" s="170"/>
      <c r="I217" s="85"/>
      <c r="J217" s="140"/>
    </row>
    <row r="218" spans="1:12" s="91" customFormat="1" ht="9" customHeight="1">
      <c r="A218" s="86"/>
      <c r="B218" s="86"/>
      <c r="C218" s="82"/>
      <c r="D218" s="84"/>
      <c r="E218" s="84"/>
      <c r="F218" s="84"/>
      <c r="G218" s="83"/>
      <c r="H218" s="170"/>
      <c r="I218" s="85"/>
      <c r="J218" s="140"/>
    </row>
    <row r="219" spans="1:12" s="90" customFormat="1" ht="15" customHeight="1">
      <c r="A219" s="86" t="s">
        <v>161</v>
      </c>
      <c r="B219" s="86" t="s">
        <v>7</v>
      </c>
      <c r="C219" s="199" t="s">
        <v>162</v>
      </c>
      <c r="D219" s="199"/>
      <c r="E219" s="199"/>
      <c r="F219" s="88"/>
      <c r="G219" s="89"/>
      <c r="H219" s="166">
        <v>330</v>
      </c>
      <c r="I219" s="167" t="s">
        <v>7</v>
      </c>
      <c r="J219" s="178">
        <v>17.25</v>
      </c>
      <c r="K219" s="134"/>
      <c r="L219" s="169">
        <f>H219*J219</f>
        <v>5692.5</v>
      </c>
    </row>
    <row r="220" spans="1:12" ht="128" customHeight="1">
      <c r="C220" s="87" t="s">
        <v>163</v>
      </c>
    </row>
    <row r="221" spans="1:12" s="91" customFormat="1" ht="9" customHeight="1">
      <c r="A221" s="86"/>
      <c r="B221" s="86"/>
      <c r="C221" s="82"/>
      <c r="D221" s="84"/>
      <c r="E221" s="84"/>
      <c r="F221" s="84"/>
      <c r="G221" s="83"/>
      <c r="H221" s="170"/>
      <c r="I221" s="85"/>
      <c r="J221" s="140"/>
    </row>
    <row r="222" spans="1:12" s="90" customFormat="1" ht="15" customHeight="1">
      <c r="A222" s="86" t="s">
        <v>164</v>
      </c>
      <c r="B222" s="86" t="s">
        <v>66</v>
      </c>
      <c r="C222" s="199" t="s">
        <v>165</v>
      </c>
      <c r="D222" s="199"/>
      <c r="E222" s="199"/>
      <c r="F222" s="88"/>
      <c r="G222" s="89"/>
      <c r="H222" s="166">
        <f>G225+G226</f>
        <v>2.4</v>
      </c>
      <c r="I222" s="167" t="s">
        <v>66</v>
      </c>
      <c r="J222" s="178">
        <v>127</v>
      </c>
      <c r="K222" s="134"/>
      <c r="L222" s="169">
        <f>H222*J222</f>
        <v>304.8</v>
      </c>
    </row>
    <row r="223" spans="1:12" ht="133" customHeight="1">
      <c r="C223" s="87" t="s">
        <v>166</v>
      </c>
    </row>
    <row r="224" spans="1:12" ht="12.75" customHeight="1">
      <c r="C224" s="87"/>
      <c r="D224" s="83" t="s">
        <v>339</v>
      </c>
      <c r="E224" s="83" t="s">
        <v>340</v>
      </c>
      <c r="F224" s="110" t="s">
        <v>341</v>
      </c>
      <c r="G224" s="79" t="s">
        <v>63</v>
      </c>
    </row>
    <row r="225" spans="1:13" s="91" customFormat="1" ht="12.75" customHeight="1">
      <c r="A225" s="86"/>
      <c r="B225" s="86"/>
      <c r="C225" s="82" t="s">
        <v>337</v>
      </c>
      <c r="D225" s="83">
        <v>0.3</v>
      </c>
      <c r="E225" s="83">
        <v>0.3</v>
      </c>
      <c r="F225" s="83">
        <v>0.4</v>
      </c>
      <c r="G225" s="83">
        <f>(D225+E225)*2</f>
        <v>1.2</v>
      </c>
      <c r="H225" s="170"/>
      <c r="I225" s="85"/>
      <c r="J225" s="140"/>
    </row>
    <row r="226" spans="1:13" s="91" customFormat="1" ht="12.75" customHeight="1">
      <c r="A226" s="86"/>
      <c r="B226" s="86"/>
      <c r="C226" s="82" t="s">
        <v>338</v>
      </c>
      <c r="D226" s="83">
        <v>0.3</v>
      </c>
      <c r="E226" s="83">
        <v>0.3</v>
      </c>
      <c r="F226" s="83">
        <v>0.4</v>
      </c>
      <c r="G226" s="83">
        <f>(D226+E226)*2</f>
        <v>1.2</v>
      </c>
      <c r="H226" s="170"/>
      <c r="I226" s="85"/>
      <c r="J226" s="140"/>
    </row>
    <row r="227" spans="1:13" s="91" customFormat="1" ht="9" customHeight="1">
      <c r="A227" s="86"/>
      <c r="B227" s="86"/>
      <c r="C227" s="82"/>
      <c r="D227" s="84"/>
      <c r="E227" s="84"/>
      <c r="F227" s="84"/>
      <c r="G227" s="83"/>
      <c r="H227" s="170"/>
      <c r="I227" s="85"/>
      <c r="J227" s="140"/>
    </row>
    <row r="228" spans="1:13" s="90" customFormat="1" ht="15" customHeight="1">
      <c r="A228" s="86" t="s">
        <v>167</v>
      </c>
      <c r="B228" s="86" t="s">
        <v>7</v>
      </c>
      <c r="C228" s="199" t="s">
        <v>168</v>
      </c>
      <c r="D228" s="199"/>
      <c r="E228" s="199"/>
      <c r="F228" s="88"/>
      <c r="G228" s="89"/>
      <c r="H228" s="166">
        <f>F231+F232</f>
        <v>2.9568000000000003</v>
      </c>
      <c r="I228" s="167" t="s">
        <v>7</v>
      </c>
      <c r="J228" s="178">
        <v>99.45</v>
      </c>
      <c r="K228" s="134"/>
      <c r="L228" s="169">
        <f>H228*J228</f>
        <v>294.05376000000007</v>
      </c>
    </row>
    <row r="229" spans="1:13" ht="28" customHeight="1">
      <c r="C229" s="87" t="s">
        <v>169</v>
      </c>
    </row>
    <row r="230" spans="1:13" s="91" customFormat="1" ht="11" customHeight="1">
      <c r="A230" s="86"/>
      <c r="B230" s="86"/>
      <c r="C230" s="86"/>
      <c r="D230" s="84" t="s">
        <v>339</v>
      </c>
      <c r="E230" s="84" t="s">
        <v>340</v>
      </c>
      <c r="F230" s="84" t="s">
        <v>63</v>
      </c>
      <c r="G230" s="83"/>
      <c r="H230" s="170"/>
      <c r="I230" s="85"/>
      <c r="J230" s="140"/>
    </row>
    <row r="231" spans="1:13" s="91" customFormat="1" ht="12" customHeight="1">
      <c r="A231" s="86"/>
      <c r="B231" s="86"/>
      <c r="C231" s="82" t="s">
        <v>337</v>
      </c>
      <c r="D231" s="84">
        <v>1.52</v>
      </c>
      <c r="E231" s="84">
        <v>2.4500000000000002</v>
      </c>
      <c r="F231" s="83">
        <f>D231*D232</f>
        <v>1.7024000000000001</v>
      </c>
      <c r="G231" s="83"/>
      <c r="H231" s="170"/>
      <c r="I231" s="85"/>
      <c r="J231" s="140"/>
    </row>
    <row r="232" spans="1:13" s="91" customFormat="1" ht="12" customHeight="1">
      <c r="A232" s="86"/>
      <c r="B232" s="86"/>
      <c r="C232" s="82" t="s">
        <v>338</v>
      </c>
      <c r="D232" s="84">
        <v>1.1200000000000001</v>
      </c>
      <c r="E232" s="84">
        <v>2.4500000000000002</v>
      </c>
      <c r="F232" s="83">
        <f>D232*D232</f>
        <v>1.2544000000000002</v>
      </c>
      <c r="G232" s="83"/>
      <c r="H232" s="170"/>
      <c r="I232" s="85"/>
      <c r="J232" s="140"/>
    </row>
    <row r="233" spans="1:13" s="91" customFormat="1" ht="9" customHeight="1">
      <c r="A233" s="86"/>
      <c r="B233" s="86"/>
      <c r="C233" s="82"/>
      <c r="D233" s="84"/>
      <c r="E233" s="84"/>
      <c r="F233" s="84"/>
      <c r="G233" s="83"/>
      <c r="H233" s="170"/>
      <c r="I233" s="85"/>
      <c r="J233" s="140"/>
    </row>
    <row r="234" spans="1:13" s="68" customFormat="1" ht="15">
      <c r="A234" s="196" t="s">
        <v>170</v>
      </c>
      <c r="B234" s="196"/>
      <c r="C234" s="196"/>
      <c r="D234" s="196"/>
      <c r="E234" s="196"/>
      <c r="F234" s="81"/>
      <c r="G234" s="80"/>
      <c r="H234" s="162"/>
      <c r="I234" s="78"/>
      <c r="J234" s="163"/>
      <c r="K234" s="157"/>
      <c r="L234" s="164"/>
      <c r="M234" s="165">
        <f>SUM(L237:L267)</f>
        <v>14857.01</v>
      </c>
    </row>
    <row r="235" spans="1:13" ht="7" customHeight="1"/>
    <row r="236" spans="1:13" s="195" customFormat="1" ht="15">
      <c r="A236" s="190"/>
      <c r="B236" s="190"/>
      <c r="C236" s="190"/>
      <c r="D236" s="190"/>
      <c r="E236" s="190"/>
      <c r="F236" s="190"/>
      <c r="G236" s="191"/>
      <c r="H236" s="192"/>
      <c r="I236" s="193"/>
      <c r="J236" s="187" t="s">
        <v>305</v>
      </c>
      <c r="K236" s="188"/>
      <c r="L236" s="189" t="s">
        <v>519</v>
      </c>
      <c r="M236" s="194"/>
    </row>
    <row r="237" spans="1:13" s="90" customFormat="1" ht="15" customHeight="1">
      <c r="A237" s="86" t="s">
        <v>171</v>
      </c>
      <c r="B237" s="86" t="s">
        <v>485</v>
      </c>
      <c r="C237" s="199" t="s">
        <v>172</v>
      </c>
      <c r="D237" s="199"/>
      <c r="E237" s="199"/>
      <c r="F237" s="88"/>
      <c r="G237" s="89"/>
      <c r="H237" s="166">
        <v>20</v>
      </c>
      <c r="I237" s="167" t="s">
        <v>485</v>
      </c>
      <c r="J237" s="178">
        <v>15.54</v>
      </c>
      <c r="K237" s="134"/>
      <c r="L237" s="169">
        <f>H237*J237</f>
        <v>310.79999999999995</v>
      </c>
    </row>
    <row r="238" spans="1:13" s="91" customFormat="1" ht="39" customHeight="1">
      <c r="A238" s="86"/>
      <c r="B238" s="86"/>
      <c r="C238" s="86" t="s">
        <v>173</v>
      </c>
      <c r="D238" s="86"/>
      <c r="E238" s="82"/>
      <c r="F238" s="82"/>
      <c r="G238" s="99"/>
      <c r="H238" s="170"/>
      <c r="I238" s="85"/>
      <c r="J238" s="140"/>
    </row>
    <row r="239" spans="1:13" s="91" customFormat="1" ht="9" customHeight="1">
      <c r="A239" s="86"/>
      <c r="B239" s="86"/>
      <c r="C239" s="82"/>
      <c r="D239" s="84"/>
      <c r="E239" s="84"/>
      <c r="F239" s="84"/>
      <c r="G239" s="100"/>
      <c r="H239" s="170"/>
      <c r="I239" s="85"/>
      <c r="J239" s="140"/>
    </row>
    <row r="240" spans="1:13" s="90" customFormat="1" ht="15" customHeight="1">
      <c r="A240" s="86" t="s">
        <v>1</v>
      </c>
      <c r="B240" s="86" t="s">
        <v>485</v>
      </c>
      <c r="C240" s="199" t="s">
        <v>174</v>
      </c>
      <c r="D240" s="199"/>
      <c r="E240" s="199"/>
      <c r="F240" s="88"/>
      <c r="G240" s="99"/>
      <c r="H240" s="166">
        <v>10</v>
      </c>
      <c r="I240" s="167" t="s">
        <v>485</v>
      </c>
      <c r="J240" s="178">
        <v>157.94</v>
      </c>
      <c r="K240" s="134"/>
      <c r="L240" s="169">
        <f>H240*J240</f>
        <v>1579.4</v>
      </c>
    </row>
    <row r="241" spans="1:12" s="91" customFormat="1" ht="39" customHeight="1">
      <c r="A241" s="86"/>
      <c r="B241" s="86"/>
      <c r="C241" s="86" t="s">
        <v>175</v>
      </c>
      <c r="D241" s="86"/>
      <c r="E241" s="82"/>
      <c r="F241" s="82"/>
      <c r="G241" s="99"/>
      <c r="H241" s="170"/>
      <c r="I241" s="85"/>
      <c r="J241" s="140"/>
    </row>
    <row r="242" spans="1:12" s="91" customFormat="1" ht="9" customHeight="1">
      <c r="A242" s="86"/>
      <c r="B242" s="86"/>
      <c r="C242" s="82"/>
      <c r="D242" s="84"/>
      <c r="E242" s="84"/>
      <c r="F242" s="84"/>
      <c r="G242" s="83"/>
      <c r="H242" s="170"/>
      <c r="I242" s="85"/>
      <c r="J242" s="140"/>
    </row>
    <row r="243" spans="1:12" s="90" customFormat="1" ht="15" customHeight="1">
      <c r="A243" s="86" t="s">
        <v>2</v>
      </c>
      <c r="B243" s="86" t="s">
        <v>71</v>
      </c>
      <c r="C243" s="199" t="s">
        <v>176</v>
      </c>
      <c r="D243" s="199"/>
      <c r="E243" s="199"/>
      <c r="F243" s="88"/>
      <c r="G243" s="89"/>
      <c r="H243" s="166">
        <v>4</v>
      </c>
      <c r="I243" s="167" t="s">
        <v>71</v>
      </c>
      <c r="J243" s="178">
        <v>41.94</v>
      </c>
      <c r="K243" s="134"/>
      <c r="L243" s="169">
        <f>H243*J243</f>
        <v>167.76</v>
      </c>
    </row>
    <row r="244" spans="1:12" s="91" customFormat="1" ht="66" customHeight="1">
      <c r="A244" s="86"/>
      <c r="B244" s="86"/>
      <c r="C244" s="86" t="s">
        <v>342</v>
      </c>
      <c r="D244" s="86"/>
      <c r="E244" s="82"/>
      <c r="F244" s="82"/>
      <c r="G244" s="89"/>
      <c r="H244" s="170"/>
      <c r="I244" s="85"/>
      <c r="J244" s="140"/>
    </row>
    <row r="245" spans="1:12" s="91" customFormat="1" ht="9" customHeight="1">
      <c r="A245" s="86"/>
      <c r="B245" s="86"/>
      <c r="C245" s="82"/>
      <c r="D245" s="84"/>
      <c r="E245" s="84"/>
      <c r="F245" s="84"/>
      <c r="G245" s="83"/>
      <c r="H245" s="170"/>
      <c r="I245" s="85"/>
      <c r="J245" s="140"/>
    </row>
    <row r="246" spans="1:12" s="90" customFormat="1" ht="15" customHeight="1">
      <c r="A246" s="86" t="s">
        <v>2</v>
      </c>
      <c r="B246" s="86" t="s">
        <v>71</v>
      </c>
      <c r="C246" s="199" t="s">
        <v>177</v>
      </c>
      <c r="D246" s="199"/>
      <c r="E246" s="199"/>
      <c r="F246" s="88"/>
      <c r="G246" s="89"/>
      <c r="H246" s="166">
        <v>1</v>
      </c>
      <c r="I246" s="167" t="s">
        <v>71</v>
      </c>
      <c r="J246" s="178">
        <v>340.05</v>
      </c>
      <c r="K246" s="134"/>
      <c r="L246" s="169">
        <f>H246*J246</f>
        <v>340.05</v>
      </c>
    </row>
    <row r="247" spans="1:12" s="91" customFormat="1" ht="209" customHeight="1">
      <c r="A247" s="86"/>
      <c r="B247" s="86"/>
      <c r="C247" s="86" t="s">
        <v>178</v>
      </c>
      <c r="D247" s="86"/>
      <c r="E247" s="82"/>
      <c r="F247" s="82"/>
      <c r="G247" s="89"/>
      <c r="H247" s="170"/>
      <c r="I247" s="85"/>
      <c r="J247" s="140"/>
    </row>
    <row r="248" spans="1:12" s="91" customFormat="1" ht="9" customHeight="1">
      <c r="A248" s="86"/>
      <c r="B248" s="86"/>
      <c r="C248" s="82"/>
      <c r="D248" s="84"/>
      <c r="E248" s="84"/>
      <c r="F248" s="84"/>
      <c r="G248" s="83"/>
      <c r="H248" s="170"/>
      <c r="I248" s="85"/>
      <c r="J248" s="140"/>
    </row>
    <row r="249" spans="1:12" s="90" customFormat="1" ht="15" customHeight="1">
      <c r="A249" s="86" t="s">
        <v>180</v>
      </c>
      <c r="B249" s="86" t="s">
        <v>71</v>
      </c>
      <c r="C249" s="199" t="s">
        <v>343</v>
      </c>
      <c r="D249" s="199"/>
      <c r="E249" s="199"/>
      <c r="F249" s="88"/>
      <c r="G249" s="89"/>
      <c r="H249" s="166">
        <v>1</v>
      </c>
      <c r="I249" s="167" t="s">
        <v>71</v>
      </c>
      <c r="J249" s="178">
        <v>2548</v>
      </c>
      <c r="K249" s="134"/>
      <c r="L249" s="169">
        <f>H249*J249</f>
        <v>2548</v>
      </c>
    </row>
    <row r="250" spans="1:12" s="91" customFormat="1" ht="108" customHeight="1">
      <c r="A250" s="86"/>
      <c r="B250" s="86"/>
      <c r="C250" s="86" t="s">
        <v>179</v>
      </c>
      <c r="D250" s="86"/>
      <c r="E250" s="82"/>
      <c r="F250" s="82"/>
      <c r="G250" s="89"/>
      <c r="H250" s="170"/>
      <c r="I250" s="85"/>
      <c r="J250" s="140"/>
    </row>
    <row r="251" spans="1:12" s="91" customFormat="1" ht="9" customHeight="1">
      <c r="A251" s="86"/>
      <c r="B251" s="86"/>
      <c r="C251" s="82"/>
      <c r="D251" s="84"/>
      <c r="E251" s="84"/>
      <c r="F251" s="84"/>
      <c r="G251" s="83"/>
      <c r="H251" s="170"/>
      <c r="I251" s="85"/>
      <c r="J251" s="140"/>
    </row>
    <row r="252" spans="1:12" s="90" customFormat="1" ht="15" customHeight="1">
      <c r="A252" s="86" t="s">
        <v>182</v>
      </c>
      <c r="B252" s="86" t="s">
        <v>183</v>
      </c>
      <c r="C252" s="199" t="s">
        <v>181</v>
      </c>
      <c r="D252" s="199"/>
      <c r="E252" s="199"/>
      <c r="F252" s="88"/>
      <c r="G252" s="89"/>
      <c r="H252" s="166">
        <v>1</v>
      </c>
      <c r="I252" s="167" t="s">
        <v>183</v>
      </c>
      <c r="J252" s="178">
        <v>589</v>
      </c>
      <c r="K252" s="134"/>
      <c r="L252" s="169">
        <f>H252*J252</f>
        <v>589</v>
      </c>
    </row>
    <row r="253" spans="1:12" s="91" customFormat="1" ht="28" customHeight="1">
      <c r="A253" s="86"/>
      <c r="B253" s="86"/>
      <c r="C253" s="86" t="s">
        <v>184</v>
      </c>
      <c r="D253" s="86"/>
      <c r="E253" s="82"/>
      <c r="F253" s="82"/>
      <c r="G253" s="89"/>
      <c r="H253" s="170"/>
      <c r="I253" s="85"/>
      <c r="J253" s="140"/>
    </row>
    <row r="254" spans="1:12" s="91" customFormat="1" ht="9" customHeight="1">
      <c r="A254" s="86"/>
      <c r="B254" s="86"/>
      <c r="C254" s="82"/>
      <c r="D254" s="84"/>
      <c r="E254" s="84"/>
      <c r="F254" s="84"/>
      <c r="G254" s="83"/>
      <c r="H254" s="170"/>
      <c r="I254" s="85"/>
      <c r="J254" s="140"/>
    </row>
    <row r="255" spans="1:12" s="90" customFormat="1" ht="15" customHeight="1">
      <c r="A255" s="86" t="s">
        <v>187</v>
      </c>
      <c r="B255" s="86" t="s">
        <v>183</v>
      </c>
      <c r="C255" s="199" t="s">
        <v>185</v>
      </c>
      <c r="D255" s="199"/>
      <c r="E255" s="199"/>
      <c r="F255" s="88"/>
      <c r="G255" s="89"/>
      <c r="H255" s="166">
        <v>1</v>
      </c>
      <c r="I255" s="167" t="s">
        <v>183</v>
      </c>
      <c r="J255" s="178">
        <v>2450</v>
      </c>
      <c r="K255" s="134"/>
      <c r="L255" s="169">
        <f>H255*J255</f>
        <v>2450</v>
      </c>
    </row>
    <row r="256" spans="1:12" s="91" customFormat="1" ht="28" customHeight="1">
      <c r="A256" s="86"/>
      <c r="B256" s="86"/>
      <c r="C256" s="86" t="s">
        <v>186</v>
      </c>
      <c r="D256" s="86"/>
      <c r="E256" s="82"/>
      <c r="F256" s="82"/>
      <c r="G256" s="89"/>
      <c r="H256" s="170"/>
      <c r="I256" s="85"/>
      <c r="J256" s="140"/>
    </row>
    <row r="257" spans="1:13" s="91" customFormat="1" ht="9" customHeight="1">
      <c r="A257" s="86"/>
      <c r="B257" s="86"/>
      <c r="C257" s="82"/>
      <c r="D257" s="84"/>
      <c r="E257" s="84"/>
      <c r="F257" s="84"/>
      <c r="G257" s="83"/>
      <c r="H257" s="170"/>
      <c r="I257" s="85"/>
      <c r="J257" s="140"/>
    </row>
    <row r="258" spans="1:13" s="90" customFormat="1" ht="15" customHeight="1">
      <c r="A258" s="86" t="s">
        <v>190</v>
      </c>
      <c r="B258" s="86" t="s">
        <v>183</v>
      </c>
      <c r="C258" s="199" t="s">
        <v>188</v>
      </c>
      <c r="D258" s="199"/>
      <c r="E258" s="199"/>
      <c r="F258" s="88"/>
      <c r="G258" s="89"/>
      <c r="H258" s="166">
        <v>1</v>
      </c>
      <c r="I258" s="167" t="s">
        <v>183</v>
      </c>
      <c r="J258" s="178">
        <v>748</v>
      </c>
      <c r="K258" s="134"/>
      <c r="L258" s="169">
        <f>H258*J258</f>
        <v>748</v>
      </c>
    </row>
    <row r="259" spans="1:13" s="91" customFormat="1" ht="28" customHeight="1">
      <c r="A259" s="86"/>
      <c r="B259" s="86"/>
      <c r="C259" s="86" t="s">
        <v>189</v>
      </c>
      <c r="D259" s="86"/>
      <c r="E259" s="82"/>
      <c r="F259" s="82"/>
      <c r="G259" s="89"/>
      <c r="H259" s="170"/>
      <c r="I259" s="85"/>
      <c r="J259" s="140"/>
    </row>
    <row r="260" spans="1:13" s="91" customFormat="1" ht="9" customHeight="1">
      <c r="A260" s="86"/>
      <c r="B260" s="86"/>
      <c r="C260" s="82"/>
      <c r="D260" s="84"/>
      <c r="E260" s="84"/>
      <c r="F260" s="84"/>
      <c r="G260" s="83"/>
      <c r="H260" s="170"/>
      <c r="I260" s="85"/>
      <c r="J260" s="140"/>
    </row>
    <row r="261" spans="1:13" s="90" customFormat="1" ht="15" customHeight="1">
      <c r="A261" s="86" t="s">
        <v>193</v>
      </c>
      <c r="B261" s="86" t="s">
        <v>183</v>
      </c>
      <c r="C261" s="199" t="s">
        <v>191</v>
      </c>
      <c r="D261" s="199"/>
      <c r="E261" s="199"/>
      <c r="F261" s="88"/>
      <c r="G261" s="89"/>
      <c r="H261" s="166">
        <v>1</v>
      </c>
      <c r="I261" s="167" t="s">
        <v>183</v>
      </c>
      <c r="J261" s="178">
        <v>1897</v>
      </c>
      <c r="K261" s="134"/>
      <c r="L261" s="169">
        <f>H261*J261</f>
        <v>1897</v>
      </c>
    </row>
    <row r="262" spans="1:13" s="91" customFormat="1" ht="28" customHeight="1">
      <c r="A262" s="86"/>
      <c r="B262" s="86"/>
      <c r="C262" s="86" t="s">
        <v>192</v>
      </c>
      <c r="D262" s="86"/>
      <c r="E262" s="82"/>
      <c r="F262" s="82"/>
      <c r="G262" s="89"/>
      <c r="H262" s="170"/>
      <c r="I262" s="85"/>
      <c r="J262" s="140"/>
    </row>
    <row r="263" spans="1:13" s="91" customFormat="1" ht="9" customHeight="1">
      <c r="A263" s="86"/>
      <c r="B263" s="86"/>
      <c r="C263" s="82"/>
      <c r="D263" s="84"/>
      <c r="E263" s="84"/>
      <c r="F263" s="84"/>
      <c r="G263" s="83"/>
      <c r="H263" s="170"/>
      <c r="I263" s="85"/>
      <c r="J263" s="140"/>
    </row>
    <row r="264" spans="1:13" s="90" customFormat="1" ht="15" customHeight="1">
      <c r="A264" s="86" t="s">
        <v>196</v>
      </c>
      <c r="B264" s="86" t="s">
        <v>183</v>
      </c>
      <c r="C264" s="199" t="s">
        <v>194</v>
      </c>
      <c r="D264" s="199"/>
      <c r="E264" s="199"/>
      <c r="F264" s="88"/>
      <c r="G264" s="89"/>
      <c r="H264" s="166">
        <v>1</v>
      </c>
      <c r="I264" s="167" t="s">
        <v>183</v>
      </c>
      <c r="J264" s="178">
        <v>1249</v>
      </c>
      <c r="K264" s="134"/>
      <c r="L264" s="169">
        <f>H264*J264</f>
        <v>1249</v>
      </c>
    </row>
    <row r="265" spans="1:13" s="91" customFormat="1" ht="28" customHeight="1">
      <c r="A265" s="86"/>
      <c r="B265" s="86"/>
      <c r="C265" s="86" t="s">
        <v>195</v>
      </c>
      <c r="D265" s="86"/>
      <c r="E265" s="82"/>
      <c r="F265" s="82"/>
      <c r="G265" s="89"/>
      <c r="H265" s="170"/>
      <c r="I265" s="85"/>
      <c r="J265" s="140"/>
    </row>
    <row r="266" spans="1:13" s="91" customFormat="1" ht="9" customHeight="1">
      <c r="A266" s="86"/>
      <c r="B266" s="86"/>
      <c r="C266" s="82"/>
      <c r="D266" s="84"/>
      <c r="E266" s="84"/>
      <c r="F266" s="84"/>
      <c r="G266" s="83"/>
      <c r="H266" s="170"/>
      <c r="I266" s="85"/>
      <c r="J266" s="140"/>
    </row>
    <row r="267" spans="1:13" s="90" customFormat="1" ht="15" customHeight="1">
      <c r="A267" s="86" t="s">
        <v>486</v>
      </c>
      <c r="B267" s="86" t="s">
        <v>183</v>
      </c>
      <c r="C267" s="199" t="s">
        <v>197</v>
      </c>
      <c r="D267" s="199"/>
      <c r="E267" s="199"/>
      <c r="F267" s="88"/>
      <c r="G267" s="89"/>
      <c r="H267" s="166">
        <v>1</v>
      </c>
      <c r="I267" s="167" t="s">
        <v>183</v>
      </c>
      <c r="J267" s="178">
        <v>2978</v>
      </c>
      <c r="K267" s="134"/>
      <c r="L267" s="169">
        <f>H267*J267</f>
        <v>2978</v>
      </c>
    </row>
    <row r="268" spans="1:13" s="91" customFormat="1" ht="15" customHeight="1">
      <c r="A268" s="86"/>
      <c r="B268" s="86"/>
      <c r="C268" s="86" t="s">
        <v>198</v>
      </c>
      <c r="D268" s="86"/>
      <c r="E268" s="82"/>
      <c r="F268" s="82"/>
      <c r="G268" s="89"/>
      <c r="H268" s="170"/>
      <c r="I268" s="85"/>
      <c r="J268" s="140"/>
    </row>
    <row r="269" spans="1:13" s="91" customFormat="1" ht="9" customHeight="1">
      <c r="A269" s="86"/>
      <c r="B269" s="86"/>
      <c r="C269" s="82"/>
      <c r="D269" s="84"/>
      <c r="E269" s="84"/>
      <c r="F269" s="84"/>
      <c r="G269" s="83"/>
      <c r="H269" s="170"/>
      <c r="I269" s="85"/>
      <c r="J269" s="140"/>
    </row>
    <row r="270" spans="1:13" s="68" customFormat="1" ht="15">
      <c r="A270" s="196" t="s">
        <v>199</v>
      </c>
      <c r="B270" s="196"/>
      <c r="C270" s="196"/>
      <c r="D270" s="196"/>
      <c r="E270" s="196"/>
      <c r="F270" s="81"/>
      <c r="G270" s="80"/>
      <c r="H270" s="162"/>
      <c r="I270" s="78"/>
      <c r="J270" s="163" t="s">
        <v>305</v>
      </c>
      <c r="K270" s="157"/>
      <c r="L270" s="164" t="s">
        <v>553</v>
      </c>
      <c r="M270" s="165">
        <f>SUM(L273:L290)</f>
        <v>42616.522949999999</v>
      </c>
    </row>
    <row r="271" spans="1:13" ht="7" customHeight="1"/>
    <row r="272" spans="1:13" s="195" customFormat="1" ht="15">
      <c r="A272" s="190"/>
      <c r="B272" s="190"/>
      <c r="C272" s="190"/>
      <c r="D272" s="190"/>
      <c r="E272" s="190"/>
      <c r="F272" s="190"/>
      <c r="G272" s="191"/>
      <c r="H272" s="192"/>
      <c r="I272" s="193"/>
      <c r="J272" s="187" t="s">
        <v>305</v>
      </c>
      <c r="K272" s="188"/>
      <c r="L272" s="189" t="s">
        <v>519</v>
      </c>
      <c r="M272" s="194"/>
    </row>
    <row r="273" spans="1:12" s="90" customFormat="1" ht="15" customHeight="1">
      <c r="A273" s="86" t="s">
        <v>200</v>
      </c>
      <c r="B273" s="86" t="s">
        <v>7</v>
      </c>
      <c r="C273" s="199" t="s">
        <v>201</v>
      </c>
      <c r="D273" s="199"/>
      <c r="E273" s="199"/>
      <c r="F273" s="88"/>
      <c r="G273" s="89"/>
      <c r="H273" s="166">
        <f>30.14+228+12+13.5+6.8</f>
        <v>290.44</v>
      </c>
      <c r="I273" s="167" t="s">
        <v>7</v>
      </c>
      <c r="J273" s="197">
        <v>135</v>
      </c>
      <c r="K273" s="135"/>
      <c r="L273" s="198">
        <f>H273*J273</f>
        <v>39209.4</v>
      </c>
    </row>
    <row r="274" spans="1:12" s="91" customFormat="1" ht="39" customHeight="1">
      <c r="A274" s="86"/>
      <c r="B274" s="86"/>
      <c r="C274" s="86" t="s">
        <v>202</v>
      </c>
      <c r="D274" s="86"/>
      <c r="E274" s="82"/>
      <c r="F274" s="82"/>
      <c r="G274" s="99"/>
      <c r="H274" s="170"/>
      <c r="I274" s="85"/>
      <c r="J274" s="197"/>
      <c r="K274" s="103"/>
      <c r="L274" s="198"/>
    </row>
    <row r="275" spans="1:12" s="91" customFormat="1" ht="9" customHeight="1">
      <c r="A275" s="86"/>
      <c r="B275" s="86"/>
      <c r="C275" s="82"/>
      <c r="D275" s="84"/>
      <c r="E275" s="84"/>
      <c r="F275" s="84"/>
      <c r="G275" s="83"/>
      <c r="H275" s="170"/>
      <c r="I275" s="85"/>
      <c r="J275" s="197"/>
      <c r="K275" s="103"/>
      <c r="L275" s="198"/>
    </row>
    <row r="276" spans="1:12" s="90" customFormat="1" ht="15" customHeight="1">
      <c r="A276" s="86" t="s">
        <v>203</v>
      </c>
      <c r="B276" s="86" t="s">
        <v>7</v>
      </c>
      <c r="C276" s="199" t="s">
        <v>204</v>
      </c>
      <c r="D276" s="199"/>
      <c r="E276" s="199"/>
      <c r="F276" s="88"/>
      <c r="G276" s="89"/>
      <c r="H276" s="166">
        <f>H273</f>
        <v>290.44</v>
      </c>
      <c r="I276" s="167" t="s">
        <v>7</v>
      </c>
      <c r="J276" s="197"/>
      <c r="K276" s="136"/>
      <c r="L276" s="198"/>
    </row>
    <row r="277" spans="1:12" s="91" customFormat="1" ht="79" customHeight="1">
      <c r="A277" s="86"/>
      <c r="B277" s="86"/>
      <c r="C277" s="86" t="s">
        <v>206</v>
      </c>
      <c r="D277" s="86"/>
      <c r="E277" s="82"/>
      <c r="F277" s="82"/>
      <c r="G277" s="99"/>
      <c r="H277" s="170"/>
      <c r="I277" s="85"/>
      <c r="J277" s="197"/>
      <c r="K277" s="103"/>
      <c r="L277" s="198"/>
    </row>
    <row r="278" spans="1:12" s="91" customFormat="1" ht="9" customHeight="1">
      <c r="A278" s="86"/>
      <c r="B278" s="86"/>
      <c r="C278" s="82"/>
      <c r="D278" s="84"/>
      <c r="E278" s="84"/>
      <c r="F278" s="84"/>
      <c r="G278" s="83"/>
      <c r="H278" s="170"/>
      <c r="I278" s="85"/>
      <c r="J278" s="197"/>
      <c r="K278" s="103"/>
      <c r="L278" s="198"/>
    </row>
    <row r="279" spans="1:12" s="90" customFormat="1" ht="15" customHeight="1">
      <c r="A279" s="86" t="s">
        <v>205</v>
      </c>
      <c r="B279" s="86" t="s">
        <v>7</v>
      </c>
      <c r="C279" s="199" t="s">
        <v>207</v>
      </c>
      <c r="D279" s="199"/>
      <c r="E279" s="199"/>
      <c r="F279" s="88"/>
      <c r="G279" s="89"/>
      <c r="H279" s="166">
        <f>H276</f>
        <v>290.44</v>
      </c>
      <c r="I279" s="167" t="s">
        <v>7</v>
      </c>
      <c r="J279" s="197"/>
      <c r="K279" s="136"/>
      <c r="L279" s="198"/>
    </row>
    <row r="280" spans="1:12" s="91" customFormat="1" ht="76" customHeight="1">
      <c r="A280" s="86"/>
      <c r="B280" s="86"/>
      <c r="C280" s="86" t="s">
        <v>208</v>
      </c>
      <c r="D280" s="86"/>
      <c r="E280" s="82"/>
      <c r="F280" s="82"/>
      <c r="G280" s="99"/>
      <c r="H280" s="170"/>
      <c r="I280" s="85"/>
      <c r="J280" s="197"/>
      <c r="K280" s="103"/>
      <c r="L280" s="198"/>
    </row>
    <row r="281" spans="1:12" s="91" customFormat="1" ht="9" customHeight="1">
      <c r="A281" s="86"/>
      <c r="B281" s="86"/>
      <c r="C281" s="82"/>
      <c r="D281" s="84"/>
      <c r="E281" s="84"/>
      <c r="F281" s="84"/>
      <c r="G281" s="83"/>
      <c r="H281" s="170"/>
      <c r="I281" s="85"/>
      <c r="J281" s="140"/>
    </row>
    <row r="282" spans="1:12" s="90" customFormat="1" ht="15" customHeight="1">
      <c r="A282" s="86" t="s">
        <v>209</v>
      </c>
      <c r="B282" s="86" t="s">
        <v>7</v>
      </c>
      <c r="C282" s="199" t="s">
        <v>253</v>
      </c>
      <c r="D282" s="199"/>
      <c r="E282" s="199"/>
      <c r="F282" s="88"/>
      <c r="G282" s="89"/>
      <c r="H282" s="166">
        <f>14+7</f>
        <v>21</v>
      </c>
      <c r="I282" s="167" t="s">
        <v>7</v>
      </c>
      <c r="J282" s="178">
        <v>90</v>
      </c>
      <c r="K282" s="134"/>
      <c r="L282" s="169">
        <f>H282*J282</f>
        <v>1890</v>
      </c>
    </row>
    <row r="283" spans="1:12" s="91" customFormat="1" ht="56" customHeight="1">
      <c r="A283" s="86"/>
      <c r="B283" s="86"/>
      <c r="C283" s="86" t="s">
        <v>571</v>
      </c>
      <c r="D283" s="86"/>
      <c r="E283" s="82"/>
      <c r="F283" s="82"/>
      <c r="G283" s="99"/>
      <c r="H283" s="170"/>
      <c r="I283" s="85"/>
      <c r="J283" s="140"/>
    </row>
    <row r="284" spans="1:12" s="91" customFormat="1" ht="9" customHeight="1">
      <c r="A284" s="86"/>
      <c r="B284" s="86"/>
      <c r="C284" s="82"/>
      <c r="D284" s="84"/>
      <c r="E284" s="84"/>
      <c r="F284" s="84"/>
      <c r="G284" s="83"/>
      <c r="H284" s="170"/>
      <c r="I284" s="85"/>
      <c r="J284" s="140"/>
    </row>
    <row r="285" spans="1:12" s="90" customFormat="1" ht="15" customHeight="1">
      <c r="A285" s="86" t="s">
        <v>210</v>
      </c>
      <c r="B285" s="86" t="s">
        <v>7</v>
      </c>
      <c r="C285" s="199" t="s">
        <v>211</v>
      </c>
      <c r="D285" s="199"/>
      <c r="E285" s="199"/>
      <c r="F285" s="88"/>
      <c r="G285" s="89"/>
      <c r="H285" s="166">
        <f>SUM(G288:G293)</f>
        <v>11.811</v>
      </c>
      <c r="I285" s="167" t="s">
        <v>7</v>
      </c>
      <c r="J285" s="178">
        <v>128.44999999999999</v>
      </c>
      <c r="K285" s="134"/>
      <c r="L285" s="169">
        <f>H285*J285</f>
        <v>1517.1229499999999</v>
      </c>
    </row>
    <row r="286" spans="1:12" s="91" customFormat="1" ht="56" customHeight="1">
      <c r="A286" s="86"/>
      <c r="B286" s="86"/>
      <c r="C286" s="86" t="s">
        <v>345</v>
      </c>
      <c r="D286" s="86"/>
      <c r="E286" s="82"/>
      <c r="F286" s="82"/>
      <c r="G286" s="99"/>
      <c r="H286" s="170"/>
      <c r="I286" s="85"/>
      <c r="J286" s="140"/>
    </row>
    <row r="287" spans="1:12" s="91" customFormat="1" ht="12.75" customHeight="1">
      <c r="A287" s="86"/>
      <c r="B287" s="86"/>
      <c r="C287" s="86"/>
      <c r="D287" s="84" t="s">
        <v>339</v>
      </c>
      <c r="E287" s="84" t="s">
        <v>344</v>
      </c>
      <c r="F287" s="84" t="s">
        <v>119</v>
      </c>
      <c r="G287" s="83" t="s">
        <v>63</v>
      </c>
      <c r="H287" s="170"/>
      <c r="I287" s="85"/>
      <c r="J287" s="140"/>
    </row>
    <row r="288" spans="1:12" s="91" customFormat="1" ht="12" customHeight="1">
      <c r="A288" s="86"/>
      <c r="B288" s="86"/>
      <c r="C288" s="82" t="s">
        <v>346</v>
      </c>
      <c r="D288" s="84">
        <v>2.2400000000000002</v>
      </c>
      <c r="E288" s="84">
        <v>0.63</v>
      </c>
      <c r="F288" s="83">
        <v>1</v>
      </c>
      <c r="G288" s="83">
        <f>D288*E288*F288</f>
        <v>1.4112000000000002</v>
      </c>
      <c r="H288" s="170"/>
      <c r="I288" s="85"/>
      <c r="J288" s="140"/>
    </row>
    <row r="289" spans="1:13" s="91" customFormat="1" ht="12.75" customHeight="1">
      <c r="A289" s="86"/>
      <c r="B289" s="86"/>
      <c r="C289" s="82" t="s">
        <v>346</v>
      </c>
      <c r="D289" s="84">
        <v>2.2400000000000002</v>
      </c>
      <c r="E289" s="84">
        <v>0.32</v>
      </c>
      <c r="F289" s="83">
        <v>6</v>
      </c>
      <c r="G289" s="83">
        <f>D289*E289*F289</f>
        <v>4.3008000000000006</v>
      </c>
      <c r="H289" s="170"/>
      <c r="I289" s="85"/>
      <c r="J289" s="140"/>
    </row>
    <row r="290" spans="1:13" s="91" customFormat="1" ht="12.75" customHeight="1">
      <c r="A290" s="86"/>
      <c r="B290" s="86"/>
      <c r="C290" s="82" t="s">
        <v>347</v>
      </c>
      <c r="D290" s="84">
        <v>2.2000000000000002</v>
      </c>
      <c r="E290" s="84">
        <v>0.32</v>
      </c>
      <c r="F290" s="83">
        <v>2</v>
      </c>
      <c r="G290" s="83">
        <f>D290*E290*F290</f>
        <v>1.4080000000000001</v>
      </c>
      <c r="H290" s="170"/>
      <c r="I290" s="85"/>
      <c r="J290" s="140"/>
    </row>
    <row r="291" spans="1:13" s="91" customFormat="1" ht="12.75" customHeight="1">
      <c r="A291" s="86"/>
      <c r="B291" s="86"/>
      <c r="C291" s="82" t="s">
        <v>348</v>
      </c>
      <c r="D291" s="84">
        <v>2.2000000000000002</v>
      </c>
      <c r="E291" s="84">
        <v>0.32</v>
      </c>
      <c r="F291" s="83">
        <v>2</v>
      </c>
      <c r="G291" s="83">
        <f>D291*E291*F291</f>
        <v>1.4080000000000001</v>
      </c>
      <c r="H291" s="170"/>
      <c r="I291" s="85"/>
      <c r="J291" s="140"/>
    </row>
    <row r="292" spans="1:13" s="91" customFormat="1" ht="12.75" customHeight="1">
      <c r="A292" s="86"/>
      <c r="B292" s="86"/>
      <c r="C292" s="82" t="s">
        <v>349</v>
      </c>
      <c r="D292" s="84">
        <v>2.5</v>
      </c>
      <c r="E292" s="84">
        <v>0.75</v>
      </c>
      <c r="F292" s="83">
        <v>1</v>
      </c>
      <c r="G292" s="83">
        <f>D291*E291*F291</f>
        <v>1.4080000000000001</v>
      </c>
      <c r="H292" s="170"/>
      <c r="I292" s="85"/>
      <c r="J292" s="140"/>
    </row>
    <row r="293" spans="1:13" s="91" customFormat="1" ht="12.75" customHeight="1">
      <c r="A293" s="86"/>
      <c r="B293" s="86"/>
      <c r="C293" s="82" t="s">
        <v>350</v>
      </c>
      <c r="D293" s="84">
        <v>2.5</v>
      </c>
      <c r="E293" s="84">
        <v>0.65</v>
      </c>
      <c r="F293" s="83">
        <v>1</v>
      </c>
      <c r="G293" s="83">
        <f>D292*E292*F292</f>
        <v>1.875</v>
      </c>
      <c r="H293" s="170"/>
      <c r="I293" s="85"/>
      <c r="J293" s="140"/>
    </row>
    <row r="294" spans="1:13" s="91" customFormat="1" ht="9" customHeight="1">
      <c r="A294" s="86"/>
      <c r="B294" s="86"/>
      <c r="C294" s="82"/>
      <c r="D294" s="84"/>
      <c r="E294" s="84"/>
      <c r="F294" s="84"/>
      <c r="G294" s="83"/>
      <c r="H294" s="170"/>
      <c r="I294" s="85"/>
      <c r="J294" s="140"/>
    </row>
    <row r="295" spans="1:13" s="68" customFormat="1" ht="15">
      <c r="A295" s="196" t="s">
        <v>212</v>
      </c>
      <c r="B295" s="196"/>
      <c r="C295" s="196"/>
      <c r="D295" s="196"/>
      <c r="E295" s="196"/>
      <c r="F295" s="81"/>
      <c r="G295" s="80"/>
      <c r="H295" s="162"/>
      <c r="I295" s="78"/>
      <c r="J295" s="163" t="s">
        <v>305</v>
      </c>
      <c r="K295" s="157"/>
      <c r="L295" s="164" t="s">
        <v>553</v>
      </c>
      <c r="M295" s="165">
        <f>SUM(L298:L381)</f>
        <v>21961.168215000002</v>
      </c>
    </row>
    <row r="296" spans="1:13" ht="7" customHeight="1"/>
    <row r="297" spans="1:13" s="195" customFormat="1" ht="15">
      <c r="A297" s="190"/>
      <c r="B297" s="190"/>
      <c r="C297" s="190"/>
      <c r="D297" s="190"/>
      <c r="E297" s="190"/>
      <c r="F297" s="190"/>
      <c r="G297" s="191"/>
      <c r="H297" s="192"/>
      <c r="I297" s="193"/>
      <c r="J297" s="187" t="s">
        <v>305</v>
      </c>
      <c r="K297" s="188"/>
      <c r="L297" s="189" t="s">
        <v>519</v>
      </c>
      <c r="M297" s="194"/>
    </row>
    <row r="298" spans="1:13" s="90" customFormat="1" ht="15" customHeight="1">
      <c r="A298" s="86" t="s">
        <v>213</v>
      </c>
      <c r="B298" s="86" t="s">
        <v>7</v>
      </c>
      <c r="C298" s="199" t="s">
        <v>220</v>
      </c>
      <c r="D298" s="199"/>
      <c r="E298" s="199"/>
      <c r="F298" s="88"/>
      <c r="G298" s="89"/>
      <c r="H298" s="166">
        <f>SUM(F301:F303)</f>
        <v>37.481000000000009</v>
      </c>
      <c r="I298" s="167" t="s">
        <v>7</v>
      </c>
      <c r="J298" s="178">
        <v>75.66</v>
      </c>
      <c r="K298" s="134"/>
      <c r="L298" s="169">
        <f>H298*J298</f>
        <v>2835.8124600000006</v>
      </c>
    </row>
    <row r="299" spans="1:13" s="91" customFormat="1" ht="179" customHeight="1">
      <c r="A299" s="86"/>
      <c r="B299" s="86"/>
      <c r="C299" s="87" t="s">
        <v>221</v>
      </c>
      <c r="D299" s="86"/>
      <c r="E299" s="82"/>
      <c r="F299" s="82"/>
      <c r="G299" s="99"/>
      <c r="H299" s="170"/>
      <c r="I299" s="85"/>
      <c r="J299" s="140"/>
    </row>
    <row r="300" spans="1:13" s="91" customFormat="1" ht="11" customHeight="1">
      <c r="A300" s="86"/>
      <c r="B300" s="86"/>
      <c r="C300" s="86"/>
      <c r="D300" s="84" t="s">
        <v>90</v>
      </c>
      <c r="E300" s="84" t="s">
        <v>324</v>
      </c>
      <c r="F300" s="84" t="s">
        <v>63</v>
      </c>
      <c r="G300" s="83"/>
      <c r="H300" s="170"/>
      <c r="I300" s="85"/>
      <c r="J300" s="140"/>
    </row>
    <row r="301" spans="1:13" s="91" customFormat="1" ht="12" customHeight="1">
      <c r="A301" s="86"/>
      <c r="B301" s="86"/>
      <c r="C301" s="82" t="s">
        <v>351</v>
      </c>
      <c r="D301" s="84">
        <v>7.28</v>
      </c>
      <c r="E301" s="83">
        <v>3.7</v>
      </c>
      <c r="F301" s="84">
        <f>D301*E301</f>
        <v>26.936000000000003</v>
      </c>
      <c r="G301" s="83"/>
      <c r="H301" s="170"/>
      <c r="I301" s="85"/>
      <c r="J301" s="140"/>
    </row>
    <row r="302" spans="1:13" s="91" customFormat="1" ht="12" customHeight="1">
      <c r="A302" s="86"/>
      <c r="B302" s="86"/>
      <c r="C302" s="82" t="s">
        <v>352</v>
      </c>
      <c r="D302" s="84">
        <v>1.63</v>
      </c>
      <c r="E302" s="83">
        <v>3.7</v>
      </c>
      <c r="F302" s="84">
        <f>D302*E302</f>
        <v>6.0309999999999997</v>
      </c>
      <c r="G302" s="83"/>
      <c r="H302" s="170"/>
      <c r="I302" s="85"/>
      <c r="J302" s="140"/>
    </row>
    <row r="303" spans="1:13" s="91" customFormat="1" ht="12" customHeight="1">
      <c r="A303" s="86"/>
      <c r="B303" s="86"/>
      <c r="C303" s="82" t="s">
        <v>358</v>
      </c>
      <c r="D303" s="84">
        <v>1.22</v>
      </c>
      <c r="E303" s="83">
        <v>3.7</v>
      </c>
      <c r="F303" s="84">
        <f>D303*E303</f>
        <v>4.5140000000000002</v>
      </c>
      <c r="G303" s="83"/>
      <c r="H303" s="170"/>
      <c r="I303" s="85"/>
      <c r="J303" s="140"/>
    </row>
    <row r="304" spans="1:13" s="91" customFormat="1" ht="9" customHeight="1">
      <c r="A304" s="86"/>
      <c r="B304" s="86"/>
      <c r="C304" s="82"/>
      <c r="D304" s="84"/>
      <c r="E304" s="84"/>
      <c r="F304" s="84"/>
      <c r="G304" s="83"/>
      <c r="H304" s="170"/>
      <c r="I304" s="85"/>
      <c r="J304" s="140"/>
    </row>
    <row r="305" spans="1:12" s="90" customFormat="1" ht="15" customHeight="1">
      <c r="A305" s="86" t="s">
        <v>14</v>
      </c>
      <c r="B305" s="86" t="s">
        <v>7</v>
      </c>
      <c r="C305" s="199" t="s">
        <v>219</v>
      </c>
      <c r="D305" s="199"/>
      <c r="E305" s="199"/>
      <c r="F305" s="88"/>
      <c r="G305" s="89"/>
      <c r="H305" s="166">
        <f>SUM(F308:F309)</f>
        <v>22.088999999999999</v>
      </c>
      <c r="I305" s="167" t="s">
        <v>7</v>
      </c>
      <c r="J305" s="178">
        <v>95.54</v>
      </c>
      <c r="K305" s="134"/>
      <c r="L305" s="169">
        <f>H305*J305</f>
        <v>2110.3830600000001</v>
      </c>
    </row>
    <row r="306" spans="1:12" s="91" customFormat="1" ht="203" customHeight="1">
      <c r="A306" s="86"/>
      <c r="B306" s="86"/>
      <c r="C306" s="87" t="s">
        <v>218</v>
      </c>
      <c r="D306" s="86"/>
      <c r="E306" s="82"/>
      <c r="F306" s="82"/>
      <c r="G306" s="99"/>
      <c r="H306" s="170"/>
      <c r="I306" s="85"/>
      <c r="J306" s="140"/>
    </row>
    <row r="307" spans="1:12" s="91" customFormat="1" ht="11" customHeight="1">
      <c r="A307" s="86"/>
      <c r="B307" s="86"/>
      <c r="C307" s="86"/>
      <c r="D307" s="84" t="s">
        <v>90</v>
      </c>
      <c r="E307" s="84" t="s">
        <v>324</v>
      </c>
      <c r="F307" s="84" t="s">
        <v>63</v>
      </c>
      <c r="G307" s="83"/>
      <c r="H307" s="170"/>
      <c r="I307" s="85"/>
      <c r="J307" s="140"/>
    </row>
    <row r="308" spans="1:12" s="91" customFormat="1" ht="12" customHeight="1">
      <c r="A308" s="86"/>
      <c r="B308" s="86"/>
      <c r="C308" s="82" t="s">
        <v>354</v>
      </c>
      <c r="D308" s="84">
        <v>2.15</v>
      </c>
      <c r="E308" s="83">
        <v>3.7</v>
      </c>
      <c r="F308" s="83">
        <f>D308*E308</f>
        <v>7.9550000000000001</v>
      </c>
      <c r="G308" s="83"/>
      <c r="H308" s="170"/>
      <c r="I308" s="85"/>
      <c r="J308" s="140"/>
    </row>
    <row r="309" spans="1:12" s="91" customFormat="1" ht="12" customHeight="1">
      <c r="A309" s="86"/>
      <c r="B309" s="86"/>
      <c r="C309" s="82" t="s">
        <v>355</v>
      </c>
      <c r="D309" s="84">
        <v>3.82</v>
      </c>
      <c r="E309" s="83">
        <v>3.7</v>
      </c>
      <c r="F309" s="83">
        <f>D309*E309</f>
        <v>14.134</v>
      </c>
      <c r="G309" s="83"/>
      <c r="H309" s="170"/>
      <c r="I309" s="85"/>
      <c r="J309" s="140"/>
    </row>
    <row r="310" spans="1:12" s="91" customFormat="1" ht="9" customHeight="1">
      <c r="A310" s="86"/>
      <c r="B310" s="86"/>
      <c r="C310" s="82"/>
      <c r="D310" s="84"/>
      <c r="E310" s="84"/>
      <c r="F310" s="84"/>
      <c r="G310" s="83"/>
      <c r="H310" s="170"/>
      <c r="I310" s="85"/>
      <c r="J310" s="140"/>
    </row>
    <row r="311" spans="1:12" s="90" customFormat="1" ht="15" customHeight="1">
      <c r="A311" s="86" t="s">
        <v>214</v>
      </c>
      <c r="B311" s="86" t="s">
        <v>7</v>
      </c>
      <c r="C311" s="199" t="s">
        <v>217</v>
      </c>
      <c r="D311" s="199"/>
      <c r="E311" s="199"/>
      <c r="F311" s="88"/>
      <c r="G311" s="89"/>
      <c r="H311" s="166">
        <f>E314</f>
        <v>3.7</v>
      </c>
      <c r="I311" s="167" t="s">
        <v>7</v>
      </c>
      <c r="J311" s="178">
        <v>85.61</v>
      </c>
      <c r="K311" s="134"/>
      <c r="L311" s="169">
        <f>H311*J311</f>
        <v>316.75700000000001</v>
      </c>
    </row>
    <row r="312" spans="1:12" s="91" customFormat="1" ht="219" customHeight="1">
      <c r="A312" s="86"/>
      <c r="B312" s="86"/>
      <c r="C312" s="87" t="s">
        <v>216</v>
      </c>
      <c r="D312" s="86"/>
      <c r="E312" s="82"/>
      <c r="F312" s="82"/>
      <c r="G312" s="99"/>
      <c r="H312" s="170"/>
      <c r="I312" s="85"/>
      <c r="J312" s="140"/>
    </row>
    <row r="313" spans="1:12" s="91" customFormat="1" ht="11" customHeight="1">
      <c r="A313" s="86"/>
      <c r="B313" s="86"/>
      <c r="C313" s="86"/>
      <c r="D313" s="84" t="s">
        <v>90</v>
      </c>
      <c r="E313" s="84" t="s">
        <v>324</v>
      </c>
      <c r="F313" s="84" t="s">
        <v>63</v>
      </c>
      <c r="G313" s="83"/>
      <c r="H313" s="170"/>
      <c r="I313" s="85"/>
      <c r="J313" s="140"/>
    </row>
    <row r="314" spans="1:12" s="91" customFormat="1" ht="12" customHeight="1">
      <c r="A314" s="86"/>
      <c r="B314" s="86"/>
      <c r="C314" s="82" t="s">
        <v>357</v>
      </c>
      <c r="D314" s="84">
        <v>3.52</v>
      </c>
      <c r="E314" s="83">
        <v>3.7</v>
      </c>
      <c r="F314" s="83">
        <f>D314*E314</f>
        <v>13.024000000000001</v>
      </c>
      <c r="G314" s="83"/>
      <c r="H314" s="170"/>
      <c r="I314" s="85"/>
      <c r="J314" s="140"/>
    </row>
    <row r="315" spans="1:12" s="91" customFormat="1" ht="9" customHeight="1">
      <c r="A315" s="86"/>
      <c r="B315" s="86"/>
      <c r="C315" s="82"/>
      <c r="D315" s="84"/>
      <c r="E315" s="84"/>
      <c r="F315" s="84"/>
      <c r="G315" s="83"/>
      <c r="H315" s="170"/>
      <c r="I315" s="85"/>
      <c r="J315" s="140"/>
    </row>
    <row r="316" spans="1:12" s="90" customFormat="1" ht="15" customHeight="1">
      <c r="A316" s="86" t="s">
        <v>215</v>
      </c>
      <c r="B316" s="86" t="s">
        <v>7</v>
      </c>
      <c r="C316" s="199" t="s">
        <v>224</v>
      </c>
      <c r="D316" s="199"/>
      <c r="E316" s="199"/>
      <c r="F316" s="88"/>
      <c r="G316" s="89"/>
      <c r="H316" s="166">
        <f>SUM(G319:G323)</f>
        <v>58.961999999999996</v>
      </c>
      <c r="I316" s="167" t="s">
        <v>7</v>
      </c>
      <c r="J316" s="178">
        <v>87</v>
      </c>
      <c r="K316" s="134"/>
      <c r="L316" s="169">
        <f>H316*J316</f>
        <v>5129.6939999999995</v>
      </c>
    </row>
    <row r="317" spans="1:12" s="91" customFormat="1" ht="209" customHeight="1">
      <c r="A317" s="86"/>
      <c r="B317" s="86"/>
      <c r="C317" s="87" t="s">
        <v>252</v>
      </c>
      <c r="D317" s="86"/>
      <c r="E317" s="82"/>
      <c r="F317" s="82"/>
      <c r="G317" s="99"/>
      <c r="H317" s="170"/>
      <c r="I317" s="85"/>
      <c r="J317" s="140"/>
    </row>
    <row r="318" spans="1:12" s="91" customFormat="1" ht="11" customHeight="1">
      <c r="A318" s="86"/>
      <c r="B318" s="86"/>
      <c r="C318" s="86"/>
      <c r="D318" s="84" t="s">
        <v>90</v>
      </c>
      <c r="E318" s="84" t="s">
        <v>324</v>
      </c>
      <c r="F318" s="84" t="s">
        <v>360</v>
      </c>
      <c r="G318" s="84" t="s">
        <v>63</v>
      </c>
      <c r="H318" s="170"/>
      <c r="I318" s="85"/>
      <c r="J318" s="140"/>
    </row>
    <row r="319" spans="1:12" s="91" customFormat="1" ht="12" customHeight="1">
      <c r="A319" s="86"/>
      <c r="B319" s="86"/>
      <c r="C319" s="82" t="s">
        <v>356</v>
      </c>
      <c r="D319" s="84">
        <v>8.15</v>
      </c>
      <c r="E319" s="83">
        <v>3.1</v>
      </c>
      <c r="G319" s="83">
        <f>D319*E319</f>
        <v>25.265000000000001</v>
      </c>
      <c r="H319" s="170"/>
      <c r="I319" s="85"/>
      <c r="J319" s="140"/>
    </row>
    <row r="320" spans="1:12" s="91" customFormat="1" ht="12" customHeight="1">
      <c r="A320" s="86"/>
      <c r="B320" s="86"/>
      <c r="C320" s="82"/>
      <c r="D320" s="83">
        <v>1.9</v>
      </c>
      <c r="E320" s="83">
        <v>3.1</v>
      </c>
      <c r="F320" s="83">
        <v>2</v>
      </c>
      <c r="G320" s="83">
        <f>D320*E320</f>
        <v>5.89</v>
      </c>
      <c r="H320" s="170"/>
      <c r="I320" s="85"/>
      <c r="J320" s="140"/>
    </row>
    <row r="321" spans="1:12" s="91" customFormat="1" ht="12" customHeight="1">
      <c r="A321" s="86"/>
      <c r="B321" s="86"/>
      <c r="C321" s="82"/>
      <c r="D321" s="83">
        <v>4.72</v>
      </c>
      <c r="E321" s="83">
        <v>3.1</v>
      </c>
      <c r="G321" s="83">
        <f>D321*E321</f>
        <v>14.632</v>
      </c>
      <c r="H321" s="170"/>
      <c r="I321" s="85"/>
      <c r="J321" s="140"/>
    </row>
    <row r="322" spans="1:12" s="91" customFormat="1" ht="12" customHeight="1">
      <c r="A322" s="86"/>
      <c r="B322" s="86"/>
      <c r="C322" s="82"/>
      <c r="D322" s="83">
        <v>0.8</v>
      </c>
      <c r="E322" s="83">
        <v>3.1</v>
      </c>
      <c r="G322" s="83">
        <f>D322*E322</f>
        <v>2.4800000000000004</v>
      </c>
      <c r="H322" s="170"/>
      <c r="I322" s="85"/>
      <c r="J322" s="140"/>
    </row>
    <row r="323" spans="1:12" s="91" customFormat="1" ht="12" customHeight="1">
      <c r="A323" s="86"/>
      <c r="B323" s="86"/>
      <c r="C323" s="82"/>
      <c r="D323" s="83">
        <v>1.1499999999999999</v>
      </c>
      <c r="E323" s="83">
        <v>3.1</v>
      </c>
      <c r="F323" s="83">
        <v>3</v>
      </c>
      <c r="G323" s="83">
        <f>F323*E323*D323</f>
        <v>10.695</v>
      </c>
      <c r="H323" s="170"/>
      <c r="I323" s="85"/>
      <c r="J323" s="140"/>
    </row>
    <row r="324" spans="1:12" s="91" customFormat="1" ht="9" customHeight="1">
      <c r="A324" s="86"/>
      <c r="B324" s="86"/>
      <c r="C324" s="82"/>
      <c r="D324" s="84"/>
      <c r="E324" s="84"/>
      <c r="F324" s="84"/>
      <c r="H324" s="170"/>
      <c r="I324" s="85"/>
      <c r="J324" s="140"/>
    </row>
    <row r="325" spans="1:12" s="90" customFormat="1" ht="15" customHeight="1">
      <c r="A325" s="86" t="s">
        <v>15</v>
      </c>
      <c r="B325" s="86" t="s">
        <v>7</v>
      </c>
      <c r="C325" s="199" t="s">
        <v>225</v>
      </c>
      <c r="D325" s="199"/>
      <c r="E325" s="199"/>
      <c r="F325" s="88"/>
      <c r="G325" s="89"/>
      <c r="H325" s="166">
        <f>SUM(G328:G341)</f>
        <v>75.416500000000013</v>
      </c>
      <c r="I325" s="167" t="s">
        <v>7</v>
      </c>
      <c r="J325" s="178">
        <v>57.43</v>
      </c>
      <c r="K325" s="134"/>
      <c r="L325" s="169">
        <f>H325*J325</f>
        <v>4331.1695950000003</v>
      </c>
    </row>
    <row r="326" spans="1:12" s="91" customFormat="1" ht="200" customHeight="1">
      <c r="A326" s="86"/>
      <c r="B326" s="86"/>
      <c r="C326" s="87" t="s">
        <v>251</v>
      </c>
      <c r="D326" s="86"/>
      <c r="E326" s="82"/>
      <c r="F326" s="82"/>
      <c r="G326" s="99"/>
      <c r="H326" s="170"/>
      <c r="I326" s="85"/>
      <c r="J326" s="140"/>
    </row>
    <row r="327" spans="1:12" s="91" customFormat="1" ht="11" customHeight="1">
      <c r="A327" s="86"/>
      <c r="B327" s="86"/>
      <c r="C327" s="86"/>
      <c r="D327" s="84" t="s">
        <v>90</v>
      </c>
      <c r="E327" s="84" t="s">
        <v>324</v>
      </c>
      <c r="F327" s="84" t="s">
        <v>360</v>
      </c>
      <c r="G327" s="84" t="s">
        <v>63</v>
      </c>
      <c r="H327" s="170"/>
      <c r="I327" s="85"/>
      <c r="J327" s="140"/>
    </row>
    <row r="328" spans="1:12" s="91" customFormat="1" ht="12" customHeight="1">
      <c r="A328" s="86"/>
      <c r="B328" s="86"/>
      <c r="C328" s="82" t="s">
        <v>95</v>
      </c>
      <c r="D328" s="84">
        <v>0.56000000000000005</v>
      </c>
      <c r="E328" s="83">
        <v>3.1</v>
      </c>
      <c r="G328" s="83">
        <f t="shared" ref="G328:G341" si="3">D328*E328</f>
        <v>1.7360000000000002</v>
      </c>
      <c r="H328" s="170"/>
      <c r="I328" s="85"/>
      <c r="J328" s="140"/>
    </row>
    <row r="329" spans="1:12" s="91" customFormat="1" ht="12" customHeight="1">
      <c r="A329" s="86"/>
      <c r="B329" s="86"/>
      <c r="C329" s="82"/>
      <c r="D329" s="83">
        <v>1.52</v>
      </c>
      <c r="E329" s="83">
        <v>3.1</v>
      </c>
      <c r="G329" s="83">
        <f t="shared" si="3"/>
        <v>4.7120000000000006</v>
      </c>
      <c r="H329" s="170"/>
      <c r="I329" s="85"/>
      <c r="J329" s="140"/>
    </row>
    <row r="330" spans="1:12" s="91" customFormat="1" ht="12" customHeight="1">
      <c r="A330" s="86"/>
      <c r="B330" s="86"/>
      <c r="C330" s="82"/>
      <c r="D330" s="83">
        <v>0.46</v>
      </c>
      <c r="E330" s="83">
        <v>3.1</v>
      </c>
      <c r="G330" s="83">
        <f t="shared" si="3"/>
        <v>1.4260000000000002</v>
      </c>
      <c r="H330" s="170"/>
      <c r="I330" s="85"/>
      <c r="J330" s="140"/>
    </row>
    <row r="331" spans="1:12" s="91" customFormat="1" ht="12" customHeight="1">
      <c r="A331" s="86"/>
      <c r="B331" s="86"/>
      <c r="C331" s="82"/>
      <c r="D331" s="83">
        <v>0.3</v>
      </c>
      <c r="E331" s="83">
        <v>3.1</v>
      </c>
      <c r="F331" s="83">
        <v>2</v>
      </c>
      <c r="G331" s="83">
        <f t="shared" si="3"/>
        <v>0.92999999999999994</v>
      </c>
      <c r="H331" s="170"/>
      <c r="I331" s="85"/>
      <c r="J331" s="140"/>
    </row>
    <row r="332" spans="1:12" s="91" customFormat="1" ht="12" customHeight="1">
      <c r="A332" s="86"/>
      <c r="B332" s="86"/>
      <c r="C332" s="82"/>
      <c r="D332" s="83">
        <v>0.41</v>
      </c>
      <c r="E332" s="83">
        <v>3.1</v>
      </c>
      <c r="G332" s="83">
        <f t="shared" si="3"/>
        <v>1.2709999999999999</v>
      </c>
      <c r="H332" s="170"/>
      <c r="I332" s="85"/>
      <c r="J332" s="140"/>
    </row>
    <row r="333" spans="1:12" s="91" customFormat="1" ht="12" customHeight="1">
      <c r="A333" s="86"/>
      <c r="B333" s="86"/>
      <c r="C333" s="82"/>
      <c r="D333" s="83">
        <v>1.25</v>
      </c>
      <c r="E333" s="83">
        <v>3.1</v>
      </c>
      <c r="F333" s="83"/>
      <c r="G333" s="83">
        <f t="shared" si="3"/>
        <v>3.875</v>
      </c>
      <c r="H333" s="170"/>
      <c r="I333" s="85"/>
      <c r="J333" s="140"/>
    </row>
    <row r="334" spans="1:12" s="91" customFormat="1" ht="12" customHeight="1">
      <c r="A334" s="86"/>
      <c r="B334" s="86"/>
      <c r="C334" s="82" t="s">
        <v>361</v>
      </c>
      <c r="D334" s="84">
        <v>1.04</v>
      </c>
      <c r="E334" s="83">
        <v>3.1</v>
      </c>
      <c r="G334" s="83">
        <f t="shared" si="3"/>
        <v>3.2240000000000002</v>
      </c>
      <c r="H334" s="170"/>
      <c r="I334" s="85"/>
      <c r="J334" s="140"/>
    </row>
    <row r="335" spans="1:12" s="91" customFormat="1" ht="12" customHeight="1">
      <c r="A335" s="86"/>
      <c r="B335" s="86"/>
      <c r="C335" s="82"/>
      <c r="D335" s="83">
        <v>1.52</v>
      </c>
      <c r="E335" s="83">
        <v>3.1</v>
      </c>
      <c r="F335" s="83">
        <v>6</v>
      </c>
      <c r="G335" s="83">
        <f t="shared" si="3"/>
        <v>4.7120000000000006</v>
      </c>
      <c r="H335" s="170"/>
      <c r="I335" s="85"/>
      <c r="J335" s="140"/>
    </row>
    <row r="336" spans="1:12" s="91" customFormat="1" ht="12" customHeight="1">
      <c r="A336" s="86"/>
      <c r="B336" s="86"/>
      <c r="C336" s="82"/>
      <c r="D336" s="84">
        <v>10.39</v>
      </c>
      <c r="E336" s="83">
        <v>3.1</v>
      </c>
      <c r="G336" s="83">
        <f t="shared" si="3"/>
        <v>32.209000000000003</v>
      </c>
      <c r="H336" s="170"/>
      <c r="I336" s="85"/>
      <c r="J336" s="140"/>
    </row>
    <row r="337" spans="1:12" s="91" customFormat="1" ht="12" customHeight="1">
      <c r="A337" s="86"/>
      <c r="B337" s="86"/>
      <c r="C337" s="82" t="s">
        <v>362</v>
      </c>
      <c r="D337" s="84">
        <v>0.96</v>
      </c>
      <c r="E337" s="83">
        <v>3.1</v>
      </c>
      <c r="G337" s="83">
        <f t="shared" si="3"/>
        <v>2.976</v>
      </c>
      <c r="H337" s="170"/>
      <c r="I337" s="85"/>
      <c r="J337" s="140"/>
    </row>
    <row r="338" spans="1:12" s="91" customFormat="1" ht="12" customHeight="1">
      <c r="A338" s="86"/>
      <c r="B338" s="86"/>
      <c r="C338" s="82"/>
      <c r="D338" s="83">
        <v>1.425</v>
      </c>
      <c r="E338" s="83">
        <v>3.1</v>
      </c>
      <c r="F338" s="83"/>
      <c r="G338" s="83">
        <f t="shared" si="3"/>
        <v>4.4175000000000004</v>
      </c>
      <c r="H338" s="170"/>
      <c r="I338" s="85"/>
      <c r="J338" s="140"/>
    </row>
    <row r="339" spans="1:12" s="91" customFormat="1" ht="12" customHeight="1">
      <c r="A339" s="86"/>
      <c r="B339" s="86"/>
      <c r="C339" s="82"/>
      <c r="D339" s="84">
        <v>1.52</v>
      </c>
      <c r="E339" s="83">
        <v>3.1</v>
      </c>
      <c r="G339" s="83">
        <f t="shared" si="3"/>
        <v>4.7120000000000006</v>
      </c>
      <c r="H339" s="170"/>
      <c r="I339" s="85"/>
      <c r="J339" s="140"/>
    </row>
    <row r="340" spans="1:12" s="91" customFormat="1" ht="12" customHeight="1">
      <c r="A340" s="86"/>
      <c r="B340" s="86"/>
      <c r="C340" s="82"/>
      <c r="D340" s="84">
        <v>0.92</v>
      </c>
      <c r="E340" s="83">
        <v>3.1</v>
      </c>
      <c r="G340" s="83">
        <f t="shared" si="3"/>
        <v>2.8520000000000003</v>
      </c>
      <c r="H340" s="170"/>
      <c r="I340" s="85"/>
      <c r="J340" s="140"/>
    </row>
    <row r="341" spans="1:12" s="91" customFormat="1" ht="12" customHeight="1">
      <c r="A341" s="86"/>
      <c r="B341" s="86"/>
      <c r="C341" s="82" t="s">
        <v>363</v>
      </c>
      <c r="D341" s="84">
        <v>1.72</v>
      </c>
      <c r="E341" s="83">
        <v>3.7</v>
      </c>
      <c r="G341" s="83">
        <f t="shared" si="3"/>
        <v>6.3639999999999999</v>
      </c>
      <c r="H341" s="170"/>
      <c r="I341" s="85"/>
      <c r="J341" s="140"/>
    </row>
    <row r="342" spans="1:12" s="91" customFormat="1" ht="9" customHeight="1">
      <c r="A342" s="86"/>
      <c r="B342" s="86"/>
      <c r="C342" s="82"/>
      <c r="D342" s="84"/>
      <c r="E342" s="84"/>
      <c r="F342" s="84"/>
      <c r="G342" s="83"/>
      <c r="H342" s="170"/>
      <c r="I342" s="85"/>
      <c r="J342" s="140"/>
    </row>
    <row r="343" spans="1:12" s="90" customFormat="1" ht="15" customHeight="1">
      <c r="A343" s="86" t="s">
        <v>16</v>
      </c>
      <c r="B343" s="86" t="s">
        <v>7</v>
      </c>
      <c r="C343" s="199" t="s">
        <v>226</v>
      </c>
      <c r="D343" s="199"/>
      <c r="E343" s="199"/>
      <c r="F343" s="88"/>
      <c r="G343" s="89"/>
      <c r="H343" s="166">
        <f>SUM(G346:G350)</f>
        <v>32.264000000000003</v>
      </c>
      <c r="I343" s="167" t="s">
        <v>7</v>
      </c>
      <c r="J343" s="178">
        <v>45.3</v>
      </c>
      <c r="K343" s="134"/>
      <c r="L343" s="169">
        <f>H343*J343</f>
        <v>1461.5592000000001</v>
      </c>
    </row>
    <row r="344" spans="1:12" s="91" customFormat="1" ht="194" customHeight="1">
      <c r="A344" s="86"/>
      <c r="B344" s="86"/>
      <c r="C344" s="87" t="s">
        <v>250</v>
      </c>
      <c r="D344" s="86"/>
      <c r="E344" s="82"/>
      <c r="F344" s="82"/>
      <c r="G344" s="99"/>
      <c r="H344" s="170"/>
      <c r="I344" s="85"/>
      <c r="J344" s="140"/>
    </row>
    <row r="345" spans="1:12" s="91" customFormat="1" ht="11" customHeight="1">
      <c r="A345" s="86"/>
      <c r="B345" s="86"/>
      <c r="C345" s="86"/>
      <c r="D345" s="84" t="s">
        <v>90</v>
      </c>
      <c r="E345" s="84" t="s">
        <v>324</v>
      </c>
      <c r="F345" s="84" t="s">
        <v>360</v>
      </c>
      <c r="G345" s="84" t="s">
        <v>63</v>
      </c>
      <c r="H345" s="170"/>
      <c r="I345" s="85"/>
      <c r="J345" s="140"/>
    </row>
    <row r="346" spans="1:12" s="91" customFormat="1" ht="12" customHeight="1">
      <c r="A346" s="86"/>
      <c r="B346" s="86"/>
      <c r="C346" s="82" t="s">
        <v>364</v>
      </c>
      <c r="D346" s="83">
        <v>1.4</v>
      </c>
      <c r="E346" s="83">
        <v>3.7</v>
      </c>
      <c r="G346" s="83">
        <f>D346*E346</f>
        <v>5.18</v>
      </c>
      <c r="H346" s="170"/>
      <c r="I346" s="85"/>
      <c r="J346" s="140"/>
    </row>
    <row r="347" spans="1:12" s="91" customFormat="1" ht="12" customHeight="1">
      <c r="A347" s="86"/>
      <c r="B347" s="86"/>
      <c r="C347" s="82"/>
      <c r="D347" s="83">
        <v>1.5</v>
      </c>
      <c r="E347" s="83">
        <v>3.7</v>
      </c>
      <c r="G347" s="83">
        <f>D347*E347</f>
        <v>5.5500000000000007</v>
      </c>
      <c r="H347" s="170"/>
      <c r="I347" s="85"/>
      <c r="J347" s="140"/>
    </row>
    <row r="348" spans="1:12" s="91" customFormat="1" ht="12" customHeight="1">
      <c r="A348" s="86"/>
      <c r="B348" s="86"/>
      <c r="C348" s="82"/>
      <c r="D348" s="83">
        <v>1.2</v>
      </c>
      <c r="E348" s="83">
        <v>3.7</v>
      </c>
      <c r="G348" s="83">
        <f>D348*E348</f>
        <v>4.4400000000000004</v>
      </c>
      <c r="H348" s="170"/>
      <c r="I348" s="85"/>
      <c r="J348" s="140"/>
    </row>
    <row r="349" spans="1:12" s="91" customFormat="1" ht="12" customHeight="1">
      <c r="A349" s="86"/>
      <c r="B349" s="86"/>
      <c r="C349" s="82"/>
      <c r="D349" s="83">
        <v>1.52</v>
      </c>
      <c r="E349" s="83">
        <v>3.7</v>
      </c>
      <c r="G349" s="83">
        <f>D349*E349</f>
        <v>5.6240000000000006</v>
      </c>
      <c r="H349" s="170"/>
      <c r="I349" s="85"/>
      <c r="J349" s="140"/>
    </row>
    <row r="350" spans="1:12" s="91" customFormat="1" ht="12" customHeight="1">
      <c r="A350" s="86"/>
      <c r="B350" s="86"/>
      <c r="C350" s="82"/>
      <c r="D350" s="83">
        <v>3.1</v>
      </c>
      <c r="E350" s="83">
        <v>3.7</v>
      </c>
      <c r="G350" s="83">
        <f>D350*E350</f>
        <v>11.47</v>
      </c>
      <c r="H350" s="170"/>
      <c r="I350" s="85"/>
      <c r="J350" s="140"/>
    </row>
    <row r="351" spans="1:12" s="91" customFormat="1" ht="9" customHeight="1">
      <c r="A351" s="86"/>
      <c r="B351" s="86"/>
      <c r="C351" s="82"/>
      <c r="D351" s="84"/>
      <c r="E351" s="84"/>
      <c r="F351" s="84"/>
      <c r="G351" s="83"/>
      <c r="H351" s="170"/>
      <c r="I351" s="85"/>
      <c r="J351" s="140"/>
    </row>
    <row r="352" spans="1:12" s="90" customFormat="1" ht="15" customHeight="1">
      <c r="A352" s="86" t="s">
        <v>17</v>
      </c>
      <c r="B352" s="86" t="s">
        <v>7</v>
      </c>
      <c r="C352" s="199" t="s">
        <v>365</v>
      </c>
      <c r="D352" s="199"/>
      <c r="E352" s="199"/>
      <c r="F352" s="88"/>
      <c r="G352" s="89"/>
      <c r="H352" s="166">
        <f>SUM(G355:G356)</f>
        <v>11.729000000000001</v>
      </c>
      <c r="I352" s="167" t="s">
        <v>7</v>
      </c>
      <c r="J352" s="178">
        <v>57.4</v>
      </c>
      <c r="K352" s="134"/>
      <c r="L352" s="169">
        <f>H352*J352</f>
        <v>673.24459999999999</v>
      </c>
    </row>
    <row r="353" spans="1:12" s="91" customFormat="1" ht="200" customHeight="1">
      <c r="A353" s="86"/>
      <c r="B353" s="86"/>
      <c r="C353" s="87" t="s">
        <v>250</v>
      </c>
      <c r="D353" s="86"/>
      <c r="E353" s="82"/>
      <c r="F353" s="82"/>
      <c r="G353" s="99"/>
      <c r="H353" s="170"/>
      <c r="I353" s="85"/>
      <c r="J353" s="140"/>
    </row>
    <row r="354" spans="1:12" s="91" customFormat="1" ht="11" customHeight="1">
      <c r="A354" s="86"/>
      <c r="B354" s="86"/>
      <c r="C354" s="86"/>
      <c r="D354" s="84" t="s">
        <v>90</v>
      </c>
      <c r="E354" s="84" t="s">
        <v>324</v>
      </c>
      <c r="F354" s="84" t="s">
        <v>360</v>
      </c>
      <c r="G354" s="84" t="s">
        <v>63</v>
      </c>
      <c r="H354" s="170"/>
      <c r="I354" s="85"/>
      <c r="J354" s="140"/>
    </row>
    <row r="355" spans="1:12" s="91" customFormat="1" ht="12" customHeight="1">
      <c r="A355" s="86"/>
      <c r="B355" s="86"/>
      <c r="C355" s="82"/>
      <c r="D355" s="83">
        <v>2.04</v>
      </c>
      <c r="E355" s="83">
        <v>3.7</v>
      </c>
      <c r="G355" s="83">
        <f>D355*E355</f>
        <v>7.5480000000000009</v>
      </c>
      <c r="H355" s="170"/>
      <c r="I355" s="85"/>
      <c r="J355" s="140"/>
    </row>
    <row r="356" spans="1:12" s="91" customFormat="1" ht="12" customHeight="1">
      <c r="A356" s="86"/>
      <c r="B356" s="86"/>
      <c r="C356" s="82"/>
      <c r="D356" s="83">
        <v>1.1299999999999999</v>
      </c>
      <c r="E356" s="83">
        <v>3.7</v>
      </c>
      <c r="G356" s="83">
        <f>D356*E356</f>
        <v>4.181</v>
      </c>
      <c r="H356" s="170"/>
      <c r="I356" s="85"/>
      <c r="J356" s="140"/>
    </row>
    <row r="357" spans="1:12" s="91" customFormat="1" ht="9" customHeight="1">
      <c r="A357" s="86"/>
      <c r="B357" s="86"/>
      <c r="C357" s="82"/>
      <c r="D357" s="84"/>
      <c r="E357" s="84"/>
      <c r="F357" s="84"/>
      <c r="G357" s="83"/>
      <c r="H357" s="170"/>
      <c r="I357" s="85"/>
      <c r="J357" s="140"/>
    </row>
    <row r="358" spans="1:12" s="90" customFormat="1" ht="15" customHeight="1">
      <c r="A358" s="86" t="s">
        <v>18</v>
      </c>
      <c r="B358" s="86" t="s">
        <v>7</v>
      </c>
      <c r="C358" s="199" t="s">
        <v>222</v>
      </c>
      <c r="D358" s="199"/>
      <c r="E358" s="199"/>
      <c r="F358" s="88"/>
      <c r="G358" s="89"/>
      <c r="H358" s="166">
        <f>SUM(G361:G370)</f>
        <v>95.26400000000001</v>
      </c>
      <c r="I358" s="167" t="s">
        <v>7</v>
      </c>
      <c r="J358" s="178">
        <v>40.5</v>
      </c>
      <c r="K358" s="134"/>
      <c r="L358" s="169">
        <f>H358*J358</f>
        <v>3858.1920000000005</v>
      </c>
    </row>
    <row r="359" spans="1:12" s="91" customFormat="1" ht="176" customHeight="1">
      <c r="A359" s="86"/>
      <c r="B359" s="86"/>
      <c r="C359" s="87" t="s">
        <v>223</v>
      </c>
      <c r="D359" s="86"/>
      <c r="E359" s="82"/>
      <c r="F359" s="82"/>
      <c r="G359" s="99"/>
      <c r="H359" s="170"/>
      <c r="I359" s="85"/>
      <c r="J359" s="140"/>
    </row>
    <row r="360" spans="1:12" s="91" customFormat="1" ht="11" customHeight="1">
      <c r="A360" s="86"/>
      <c r="B360" s="86"/>
      <c r="C360" s="86"/>
      <c r="D360" s="84" t="s">
        <v>90</v>
      </c>
      <c r="E360" s="84" t="s">
        <v>324</v>
      </c>
      <c r="F360" s="84" t="s">
        <v>360</v>
      </c>
      <c r="G360" s="84" t="s">
        <v>63</v>
      </c>
      <c r="H360" s="170"/>
      <c r="I360" s="85"/>
      <c r="J360" s="140"/>
    </row>
    <row r="361" spans="1:12" s="91" customFormat="1" ht="12" customHeight="1">
      <c r="A361" s="86"/>
      <c r="B361" s="86"/>
      <c r="C361" s="82" t="s">
        <v>367</v>
      </c>
      <c r="D361" s="83">
        <v>3.7</v>
      </c>
      <c r="E361" s="83">
        <v>3.2</v>
      </c>
      <c r="G361" s="83">
        <f>D361*E361</f>
        <v>11.840000000000002</v>
      </c>
      <c r="H361" s="170"/>
      <c r="I361" s="85"/>
      <c r="J361" s="140"/>
    </row>
    <row r="362" spans="1:12" s="91" customFormat="1" ht="12" customHeight="1">
      <c r="A362" s="86"/>
      <c r="B362" s="86"/>
      <c r="C362" s="82"/>
      <c r="D362" s="83">
        <v>4.0999999999999996</v>
      </c>
      <c r="E362" s="83">
        <v>3.2</v>
      </c>
      <c r="G362" s="83">
        <f t="shared" ref="G362:G370" si="4">D362*E362</f>
        <v>13.12</v>
      </c>
      <c r="H362" s="170"/>
      <c r="I362" s="85"/>
      <c r="J362" s="140"/>
    </row>
    <row r="363" spans="1:12" s="91" customFormat="1" ht="12" customHeight="1">
      <c r="A363" s="86"/>
      <c r="B363" s="86"/>
      <c r="C363" s="82" t="s">
        <v>368</v>
      </c>
      <c r="D363" s="83">
        <v>3.45</v>
      </c>
      <c r="E363" s="83">
        <v>3.2</v>
      </c>
      <c r="F363" s="83">
        <v>2</v>
      </c>
      <c r="G363" s="83">
        <f t="shared" si="4"/>
        <v>11.040000000000001</v>
      </c>
      <c r="H363" s="170"/>
      <c r="I363" s="85"/>
      <c r="J363" s="140"/>
    </row>
    <row r="364" spans="1:12" s="91" customFormat="1" ht="12" customHeight="1">
      <c r="A364" s="86"/>
      <c r="B364" s="86"/>
      <c r="C364" s="82" t="s">
        <v>369</v>
      </c>
      <c r="D364" s="83">
        <v>3.12</v>
      </c>
      <c r="E364" s="83">
        <v>3.2</v>
      </c>
      <c r="F364" s="83">
        <v>2</v>
      </c>
      <c r="G364" s="83">
        <f t="shared" si="4"/>
        <v>9.9840000000000018</v>
      </c>
      <c r="H364" s="170"/>
      <c r="I364" s="85"/>
      <c r="J364" s="140"/>
    </row>
    <row r="365" spans="1:12" s="91" customFormat="1" ht="12" customHeight="1">
      <c r="A365" s="86"/>
      <c r="B365" s="86"/>
      <c r="C365" s="82"/>
      <c r="D365" s="83">
        <v>2</v>
      </c>
      <c r="E365" s="83">
        <v>3.2</v>
      </c>
      <c r="G365" s="83">
        <f t="shared" si="4"/>
        <v>6.4</v>
      </c>
      <c r="H365" s="170"/>
      <c r="I365" s="85"/>
      <c r="J365" s="140"/>
    </row>
    <row r="366" spans="1:12" s="91" customFormat="1" ht="12" customHeight="1">
      <c r="A366" s="86"/>
      <c r="B366" s="86"/>
      <c r="C366" s="82" t="s">
        <v>370</v>
      </c>
      <c r="D366" s="83">
        <v>2</v>
      </c>
      <c r="E366" s="83">
        <v>3.2</v>
      </c>
      <c r="G366" s="83">
        <f t="shared" si="4"/>
        <v>6.4</v>
      </c>
      <c r="H366" s="170"/>
      <c r="I366" s="85"/>
      <c r="J366" s="140"/>
    </row>
    <row r="367" spans="1:12" s="91" customFormat="1" ht="12" customHeight="1">
      <c r="A367" s="86"/>
      <c r="B367" s="86"/>
      <c r="C367" s="82"/>
      <c r="D367" s="83">
        <v>3.8</v>
      </c>
      <c r="E367" s="83">
        <v>3.2</v>
      </c>
      <c r="G367" s="83">
        <f t="shared" si="4"/>
        <v>12.16</v>
      </c>
      <c r="H367" s="170"/>
      <c r="I367" s="85"/>
      <c r="J367" s="140"/>
    </row>
    <row r="368" spans="1:12" s="91" customFormat="1" ht="12" customHeight="1">
      <c r="A368" s="86"/>
      <c r="B368" s="86"/>
      <c r="C368" s="82" t="s">
        <v>371</v>
      </c>
      <c r="D368" s="83">
        <v>3.5</v>
      </c>
      <c r="E368" s="83">
        <v>3.2</v>
      </c>
      <c r="G368" s="83">
        <f t="shared" ref="G368" si="5">D368*E368</f>
        <v>11.200000000000001</v>
      </c>
      <c r="H368" s="170"/>
      <c r="I368" s="85"/>
      <c r="J368" s="140"/>
    </row>
    <row r="369" spans="1:12" s="91" customFormat="1" ht="12" customHeight="1">
      <c r="A369" s="86"/>
      <c r="B369" s="86"/>
      <c r="C369" s="82" t="s">
        <v>366</v>
      </c>
      <c r="D369" s="83">
        <v>3.05</v>
      </c>
      <c r="E369" s="83">
        <v>3.2</v>
      </c>
      <c r="G369" s="83">
        <f t="shared" si="4"/>
        <v>9.76</v>
      </c>
      <c r="H369" s="170"/>
      <c r="I369" s="85"/>
      <c r="J369" s="140"/>
    </row>
    <row r="370" spans="1:12" s="91" customFormat="1" ht="12" customHeight="1">
      <c r="A370" s="86"/>
      <c r="B370" s="86"/>
      <c r="C370" s="82"/>
      <c r="D370" s="83">
        <v>1.05</v>
      </c>
      <c r="E370" s="83">
        <v>3.2</v>
      </c>
      <c r="G370" s="83">
        <f t="shared" si="4"/>
        <v>3.3600000000000003</v>
      </c>
      <c r="H370" s="170"/>
      <c r="I370" s="85"/>
      <c r="J370" s="140"/>
    </row>
    <row r="371" spans="1:12" s="91" customFormat="1" ht="9" customHeight="1">
      <c r="A371" s="86"/>
      <c r="B371" s="86"/>
      <c r="C371" s="82"/>
      <c r="D371" s="84"/>
      <c r="E371" s="84"/>
      <c r="F371" s="84"/>
      <c r="G371" s="83"/>
      <c r="H371" s="170"/>
      <c r="I371" s="85"/>
      <c r="J371" s="140"/>
    </row>
    <row r="372" spans="1:12" ht="15" customHeight="1">
      <c r="A372" s="86" t="s">
        <v>19</v>
      </c>
      <c r="B372" s="86" t="s">
        <v>71</v>
      </c>
      <c r="C372" s="199" t="s">
        <v>227</v>
      </c>
      <c r="D372" s="199"/>
      <c r="E372" s="199"/>
      <c r="F372" s="88"/>
      <c r="G372" s="89"/>
      <c r="H372" s="166">
        <v>11</v>
      </c>
      <c r="I372" s="167" t="s">
        <v>71</v>
      </c>
      <c r="J372" s="178">
        <v>55</v>
      </c>
      <c r="K372" s="134"/>
      <c r="L372" s="169">
        <f>H372*J372</f>
        <v>605</v>
      </c>
    </row>
    <row r="373" spans="1:12" s="91" customFormat="1" ht="12" customHeight="1">
      <c r="A373" s="86"/>
      <c r="B373" s="86"/>
      <c r="D373" s="84" t="s">
        <v>373</v>
      </c>
      <c r="E373" s="84" t="s">
        <v>374</v>
      </c>
      <c r="F373" s="83" t="s">
        <v>119</v>
      </c>
      <c r="H373" s="170"/>
      <c r="I373" s="85"/>
      <c r="J373" s="140"/>
    </row>
    <row r="374" spans="1:12" s="91" customFormat="1" ht="12" customHeight="1">
      <c r="A374" s="86"/>
      <c r="B374" s="86"/>
      <c r="C374" s="82" t="s">
        <v>372</v>
      </c>
      <c r="D374" s="84">
        <v>0.35</v>
      </c>
      <c r="E374" s="83">
        <v>3</v>
      </c>
      <c r="F374" s="83"/>
      <c r="H374" s="170"/>
      <c r="I374" s="85"/>
      <c r="J374" s="140"/>
    </row>
    <row r="375" spans="1:12" s="91" customFormat="1" ht="12" customHeight="1">
      <c r="A375" s="86"/>
      <c r="B375" s="86"/>
      <c r="C375" s="82"/>
      <c r="D375" s="84">
        <v>0.35</v>
      </c>
      <c r="E375" s="83">
        <v>2.2000000000000002</v>
      </c>
      <c r="F375" s="83"/>
      <c r="H375" s="170"/>
      <c r="I375" s="85"/>
      <c r="J375" s="140"/>
    </row>
    <row r="376" spans="1:12" s="91" customFormat="1" ht="12" customHeight="1">
      <c r="A376" s="86"/>
      <c r="B376" s="86"/>
      <c r="C376" s="82" t="s">
        <v>375</v>
      </c>
      <c r="D376" s="83">
        <v>0.2</v>
      </c>
      <c r="E376" s="83">
        <v>0.4</v>
      </c>
      <c r="F376" s="83">
        <v>2</v>
      </c>
      <c r="H376" s="170"/>
      <c r="I376" s="85"/>
      <c r="J376" s="140"/>
    </row>
    <row r="377" spans="1:12" s="91" customFormat="1" ht="12" customHeight="1">
      <c r="A377" s="86"/>
      <c r="B377" s="86"/>
      <c r="C377" s="82" t="s">
        <v>376</v>
      </c>
      <c r="D377" s="84"/>
      <c r="E377" s="83"/>
      <c r="F377" s="83">
        <v>7</v>
      </c>
      <c r="G377" s="83"/>
      <c r="H377" s="170"/>
      <c r="I377" s="85"/>
      <c r="J377" s="140"/>
    </row>
    <row r="378" spans="1:12" s="91" customFormat="1" ht="9" customHeight="1">
      <c r="A378" s="86"/>
      <c r="B378" s="86"/>
      <c r="C378" s="82"/>
      <c r="D378" s="84"/>
      <c r="E378" s="84"/>
      <c r="F378" s="84"/>
      <c r="G378" s="83"/>
      <c r="H378" s="170"/>
      <c r="I378" s="85"/>
      <c r="J378" s="140"/>
    </row>
    <row r="379" spans="1:12" s="90" customFormat="1" ht="15" customHeight="1">
      <c r="A379" s="86" t="s">
        <v>20</v>
      </c>
      <c r="B379" s="86" t="s">
        <v>7</v>
      </c>
      <c r="C379" s="199" t="s">
        <v>228</v>
      </c>
      <c r="D379" s="199"/>
      <c r="E379" s="199"/>
      <c r="F379" s="88"/>
      <c r="G379" s="89"/>
      <c r="H379" s="166">
        <f>SUM(F382:F383)</f>
        <v>25.271000000000001</v>
      </c>
      <c r="I379" s="167" t="s">
        <v>7</v>
      </c>
      <c r="J379" s="178">
        <v>25.3</v>
      </c>
      <c r="K379" s="134"/>
      <c r="L379" s="169">
        <f>H379*J379</f>
        <v>639.35630000000003</v>
      </c>
    </row>
    <row r="380" spans="1:12" s="91" customFormat="1" ht="66" customHeight="1">
      <c r="A380" s="86"/>
      <c r="B380" s="86"/>
      <c r="C380" s="87" t="s">
        <v>229</v>
      </c>
      <c r="D380" s="86"/>
      <c r="E380" s="82"/>
      <c r="F380" s="82"/>
      <c r="G380" s="99"/>
      <c r="H380" s="170"/>
      <c r="I380" s="85"/>
      <c r="J380" s="140"/>
    </row>
    <row r="381" spans="1:12" s="91" customFormat="1" ht="11" customHeight="1">
      <c r="A381" s="86"/>
      <c r="B381" s="86"/>
      <c r="C381" s="86"/>
      <c r="D381" s="84" t="s">
        <v>90</v>
      </c>
      <c r="E381" s="84" t="s">
        <v>324</v>
      </c>
      <c r="F381" s="84" t="s">
        <v>63</v>
      </c>
      <c r="G381" s="83"/>
      <c r="H381" s="170"/>
      <c r="I381" s="85"/>
      <c r="J381" s="140"/>
    </row>
    <row r="382" spans="1:12" s="91" customFormat="1" ht="12" customHeight="1">
      <c r="A382" s="86"/>
      <c r="B382" s="86"/>
      <c r="C382" s="82" t="s">
        <v>359</v>
      </c>
      <c r="D382" s="84">
        <v>3.41</v>
      </c>
      <c r="E382" s="83">
        <v>3.7</v>
      </c>
      <c r="F382" s="84">
        <f>D382*E382</f>
        <v>12.617000000000001</v>
      </c>
      <c r="G382" s="83"/>
      <c r="H382" s="170"/>
      <c r="I382" s="85"/>
      <c r="J382" s="140"/>
    </row>
    <row r="383" spans="1:12" s="91" customFormat="1" ht="12" customHeight="1">
      <c r="A383" s="86"/>
      <c r="B383" s="86"/>
      <c r="C383" s="82" t="s">
        <v>353</v>
      </c>
      <c r="D383" s="84">
        <v>3.42</v>
      </c>
      <c r="E383" s="83">
        <v>3.7</v>
      </c>
      <c r="F383" s="84">
        <f>D383*E383</f>
        <v>12.654</v>
      </c>
      <c r="G383" s="83"/>
      <c r="H383" s="170"/>
      <c r="I383" s="85"/>
      <c r="J383" s="140"/>
    </row>
    <row r="384" spans="1:12" s="91" customFormat="1" ht="9" customHeight="1">
      <c r="A384" s="86"/>
      <c r="B384" s="86"/>
      <c r="C384" s="82"/>
      <c r="D384" s="84"/>
      <c r="E384" s="84"/>
      <c r="F384" s="84"/>
      <c r="G384" s="83"/>
      <c r="H384" s="170"/>
      <c r="I384" s="85"/>
      <c r="J384" s="140"/>
    </row>
    <row r="385" spans="1:13" s="68" customFormat="1" ht="15">
      <c r="A385" s="196" t="s">
        <v>230</v>
      </c>
      <c r="B385" s="196"/>
      <c r="C385" s="196"/>
      <c r="D385" s="196"/>
      <c r="E385" s="196"/>
      <c r="F385" s="81"/>
      <c r="G385" s="80"/>
      <c r="H385" s="162"/>
      <c r="I385" s="78"/>
      <c r="J385" s="163"/>
      <c r="K385" s="157"/>
      <c r="L385" s="164"/>
      <c r="M385" s="165">
        <f>SUM(L388:L443)</f>
        <v>34339.7955</v>
      </c>
    </row>
    <row r="386" spans="1:13" s="91" customFormat="1" ht="9" customHeight="1">
      <c r="A386" s="86"/>
      <c r="B386" s="86"/>
      <c r="C386" s="82"/>
      <c r="D386" s="84"/>
      <c r="E386" s="84"/>
      <c r="F386" s="84"/>
      <c r="G386" s="83"/>
      <c r="H386" s="170"/>
      <c r="I386" s="85"/>
      <c r="J386" s="138"/>
      <c r="K386" s="70"/>
      <c r="L386" s="70"/>
      <c r="M386" s="70"/>
    </row>
    <row r="387" spans="1:13" s="91" customFormat="1" ht="13" customHeight="1">
      <c r="A387" s="86"/>
      <c r="B387" s="86"/>
      <c r="C387" s="82"/>
      <c r="D387" s="84"/>
      <c r="E387" s="84"/>
      <c r="F387" s="84"/>
      <c r="G387" s="83"/>
      <c r="H387" s="170"/>
      <c r="I387" s="85"/>
      <c r="J387" s="187" t="s">
        <v>305</v>
      </c>
      <c r="K387" s="188"/>
      <c r="L387" s="189" t="s">
        <v>553</v>
      </c>
      <c r="M387" s="70"/>
    </row>
    <row r="388" spans="1:13" s="90" customFormat="1" ht="15" customHeight="1">
      <c r="A388" s="86" t="s">
        <v>231</v>
      </c>
      <c r="B388" s="86" t="s">
        <v>7</v>
      </c>
      <c r="C388" s="199" t="s">
        <v>234</v>
      </c>
      <c r="D388" s="199"/>
      <c r="E388" s="199"/>
      <c r="F388" s="88"/>
      <c r="G388" s="89"/>
      <c r="H388" s="166">
        <v>130</v>
      </c>
      <c r="I388" s="167" t="s">
        <v>7</v>
      </c>
      <c r="J388" s="178">
        <v>34.6</v>
      </c>
      <c r="K388" s="134"/>
      <c r="L388" s="169">
        <f>H388*J388</f>
        <v>4498</v>
      </c>
    </row>
    <row r="389" spans="1:13" s="91" customFormat="1" ht="236" customHeight="1">
      <c r="A389" s="86"/>
      <c r="B389" s="86"/>
      <c r="C389" s="87" t="s">
        <v>232</v>
      </c>
      <c r="D389" s="86"/>
      <c r="E389" s="82"/>
      <c r="F389" s="82"/>
      <c r="G389" s="99"/>
      <c r="H389" s="170"/>
      <c r="I389" s="85"/>
      <c r="J389" s="140"/>
    </row>
    <row r="390" spans="1:13" s="91" customFormat="1" ht="9" customHeight="1">
      <c r="A390" s="86"/>
      <c r="B390" s="86"/>
      <c r="C390" s="82"/>
      <c r="D390" s="84"/>
      <c r="E390" s="84"/>
      <c r="F390" s="84"/>
      <c r="G390" s="83"/>
      <c r="H390" s="170"/>
      <c r="I390" s="85"/>
      <c r="J390" s="140"/>
    </row>
    <row r="391" spans="1:13" s="90" customFormat="1" ht="15" customHeight="1">
      <c r="A391" s="86" t="s">
        <v>233</v>
      </c>
      <c r="B391" s="86" t="s">
        <v>7</v>
      </c>
      <c r="C391" s="199" t="s">
        <v>377</v>
      </c>
      <c r="D391" s="199"/>
      <c r="E391" s="199"/>
      <c r="F391" s="88"/>
      <c r="G391" s="89"/>
      <c r="H391" s="166">
        <v>98</v>
      </c>
      <c r="I391" s="167" t="s">
        <v>7</v>
      </c>
      <c r="J391" s="178">
        <f>15+173.47</f>
        <v>188.47</v>
      </c>
      <c r="K391" s="134"/>
      <c r="L391" s="169">
        <f>H391*J391</f>
        <v>18470.060000000001</v>
      </c>
    </row>
    <row r="392" spans="1:13" s="91" customFormat="1" ht="76" customHeight="1">
      <c r="A392" s="86"/>
      <c r="B392" s="86"/>
      <c r="C392" s="87" t="s">
        <v>520</v>
      </c>
      <c r="D392" s="86"/>
      <c r="E392" s="82"/>
      <c r="F392" s="82"/>
      <c r="G392" s="99"/>
      <c r="H392" s="170"/>
      <c r="I392" s="85"/>
      <c r="J392" s="140"/>
    </row>
    <row r="393" spans="1:13" s="91" customFormat="1" ht="9" customHeight="1">
      <c r="A393" s="86"/>
      <c r="B393" s="86"/>
      <c r="C393" s="82"/>
      <c r="D393" s="84"/>
      <c r="E393" s="84"/>
      <c r="F393" s="84"/>
      <c r="G393" s="83"/>
      <c r="H393" s="170"/>
      <c r="I393" s="85"/>
      <c r="J393" s="140"/>
    </row>
    <row r="394" spans="1:13" s="90" customFormat="1" ht="15" customHeight="1">
      <c r="A394" s="86" t="s">
        <v>235</v>
      </c>
      <c r="B394" s="86" t="s">
        <v>7</v>
      </c>
      <c r="C394" s="199" t="s">
        <v>234</v>
      </c>
      <c r="D394" s="199"/>
      <c r="E394" s="199"/>
      <c r="F394" s="88"/>
      <c r="G394" s="89"/>
      <c r="H394" s="166">
        <v>20</v>
      </c>
      <c r="I394" s="167" t="s">
        <v>7</v>
      </c>
      <c r="J394" s="178">
        <v>173.47</v>
      </c>
      <c r="K394" s="134"/>
      <c r="L394" s="169">
        <f>H394*J394</f>
        <v>3469.4</v>
      </c>
    </row>
    <row r="395" spans="1:13" s="91" customFormat="1" ht="76" customHeight="1">
      <c r="A395" s="86"/>
      <c r="B395" s="86"/>
      <c r="C395" s="87" t="s">
        <v>521</v>
      </c>
      <c r="D395" s="86"/>
      <c r="E395" s="82"/>
      <c r="F395" s="82"/>
      <c r="G395" s="99"/>
      <c r="H395" s="170"/>
      <c r="I395" s="85"/>
      <c r="J395" s="140"/>
    </row>
    <row r="396" spans="1:13" s="91" customFormat="1" ht="9" customHeight="1">
      <c r="A396" s="86"/>
      <c r="B396" s="86"/>
      <c r="C396" s="82"/>
      <c r="D396" s="84"/>
      <c r="E396" s="84"/>
      <c r="F396" s="84"/>
      <c r="G396" s="83"/>
      <c r="H396" s="170"/>
      <c r="I396" s="85"/>
      <c r="J396" s="140"/>
    </row>
    <row r="397" spans="1:13" s="90" customFormat="1" ht="27" customHeight="1">
      <c r="A397" s="86" t="s">
        <v>236</v>
      </c>
      <c r="B397" s="86" t="s">
        <v>7</v>
      </c>
      <c r="C397" s="199" t="s">
        <v>381</v>
      </c>
      <c r="D397" s="199"/>
      <c r="E397" s="199"/>
      <c r="F397" s="88"/>
      <c r="G397" s="89"/>
      <c r="H397" s="166">
        <f>D398+D399</f>
        <v>4.4000000000000004</v>
      </c>
      <c r="I397" s="167" t="s">
        <v>7</v>
      </c>
      <c r="J397" s="179">
        <v>56.16</v>
      </c>
      <c r="K397" s="135"/>
      <c r="L397" s="180">
        <f>H397*J397</f>
        <v>247.10400000000001</v>
      </c>
    </row>
    <row r="398" spans="1:13" s="91" customFormat="1" ht="12" customHeight="1">
      <c r="A398" s="86"/>
      <c r="B398" s="86"/>
      <c r="C398" s="82" t="s">
        <v>378</v>
      </c>
      <c r="D398" s="83">
        <v>2.2000000000000002</v>
      </c>
      <c r="E398" s="83"/>
      <c r="F398" s="84"/>
      <c r="G398" s="83"/>
      <c r="H398" s="170"/>
      <c r="I398" s="85"/>
      <c r="J398" s="140"/>
    </row>
    <row r="399" spans="1:13" s="91" customFormat="1" ht="12" customHeight="1">
      <c r="A399" s="86"/>
      <c r="B399" s="86"/>
      <c r="C399" s="82" t="s">
        <v>379</v>
      </c>
      <c r="D399" s="83">
        <v>2.2000000000000002</v>
      </c>
      <c r="E399" s="83"/>
      <c r="F399" s="84"/>
      <c r="G399" s="83"/>
      <c r="H399" s="170"/>
      <c r="I399" s="85"/>
      <c r="J399" s="140"/>
    </row>
    <row r="400" spans="1:13" s="91" customFormat="1" ht="9" customHeight="1">
      <c r="A400" s="86"/>
      <c r="B400" s="86"/>
      <c r="C400" s="82"/>
      <c r="D400" s="84"/>
      <c r="E400" s="84"/>
      <c r="F400" s="84"/>
      <c r="G400" s="83"/>
      <c r="H400" s="170"/>
      <c r="I400" s="85"/>
      <c r="J400" s="140"/>
    </row>
    <row r="401" spans="1:12" s="90" customFormat="1" ht="15" customHeight="1">
      <c r="A401" s="86" t="s">
        <v>236</v>
      </c>
      <c r="B401" s="86" t="s">
        <v>90</v>
      </c>
      <c r="C401" s="199" t="s">
        <v>380</v>
      </c>
      <c r="D401" s="199"/>
      <c r="E401" s="199"/>
      <c r="F401" s="88"/>
      <c r="G401" s="89"/>
      <c r="H401" s="166">
        <f>SUM(F403:F409)</f>
        <v>18.190000000000001</v>
      </c>
      <c r="I401" s="167" t="s">
        <v>90</v>
      </c>
      <c r="J401" s="139"/>
    </row>
    <row r="402" spans="1:12" s="90" customFormat="1" ht="12" customHeight="1">
      <c r="A402" s="86"/>
      <c r="B402" s="86"/>
      <c r="C402" s="104"/>
      <c r="D402" s="111" t="s">
        <v>90</v>
      </c>
      <c r="E402" s="83" t="s">
        <v>384</v>
      </c>
      <c r="F402" s="112" t="s">
        <v>383</v>
      </c>
      <c r="G402" s="89"/>
      <c r="H402" s="166"/>
      <c r="I402" s="167"/>
      <c r="J402" s="139"/>
    </row>
    <row r="403" spans="1:12" s="91" customFormat="1" ht="12" customHeight="1">
      <c r="A403" s="86"/>
      <c r="B403" s="86"/>
      <c r="C403" s="82" t="s">
        <v>382</v>
      </c>
      <c r="D403" s="83">
        <v>6.65</v>
      </c>
      <c r="E403" s="84"/>
      <c r="F403" s="83">
        <f>D403</f>
        <v>6.65</v>
      </c>
      <c r="G403" s="83"/>
      <c r="H403" s="170"/>
      <c r="I403" s="85"/>
      <c r="J403" s="140"/>
    </row>
    <row r="404" spans="1:12" s="91" customFormat="1" ht="12" customHeight="1">
      <c r="A404" s="86"/>
      <c r="B404" s="86"/>
      <c r="C404" s="86"/>
      <c r="D404" s="83">
        <v>2.2000000000000002</v>
      </c>
      <c r="E404" s="83">
        <v>2</v>
      </c>
      <c r="F404" s="83">
        <f>D404*E404</f>
        <v>4.4000000000000004</v>
      </c>
      <c r="G404" s="83"/>
      <c r="H404" s="170"/>
      <c r="I404" s="85"/>
      <c r="J404" s="140"/>
    </row>
    <row r="405" spans="1:12" s="91" customFormat="1" ht="12" customHeight="1">
      <c r="A405" s="86"/>
      <c r="B405" s="86"/>
      <c r="C405" s="82" t="s">
        <v>364</v>
      </c>
      <c r="D405" s="84">
        <v>1.1599999999999999</v>
      </c>
      <c r="E405" s="84"/>
      <c r="F405" s="84">
        <f>D405</f>
        <v>1.1599999999999999</v>
      </c>
      <c r="G405" s="83"/>
      <c r="H405" s="170"/>
      <c r="I405" s="85"/>
      <c r="J405" s="140"/>
    </row>
    <row r="406" spans="1:12" s="91" customFormat="1" ht="12" customHeight="1">
      <c r="A406" s="86"/>
      <c r="B406" s="86"/>
      <c r="C406" s="86"/>
      <c r="D406" s="83">
        <v>1.5</v>
      </c>
      <c r="E406" s="84"/>
      <c r="F406" s="83">
        <f>D406</f>
        <v>1.5</v>
      </c>
      <c r="G406" s="83"/>
      <c r="H406" s="170"/>
      <c r="I406" s="85"/>
      <c r="J406" s="140"/>
    </row>
    <row r="407" spans="1:12" s="91" customFormat="1" ht="12" customHeight="1">
      <c r="A407" s="86"/>
      <c r="B407" s="86"/>
      <c r="C407" s="86"/>
      <c r="D407" s="84">
        <v>1.99</v>
      </c>
      <c r="E407" s="84"/>
      <c r="F407" s="84">
        <f>D407</f>
        <v>1.99</v>
      </c>
      <c r="G407" s="83"/>
      <c r="H407" s="170"/>
      <c r="I407" s="85"/>
      <c r="J407" s="140"/>
    </row>
    <row r="408" spans="1:12" s="91" customFormat="1" ht="12" customHeight="1">
      <c r="A408" s="86"/>
      <c r="B408" s="86"/>
      <c r="C408" s="86"/>
      <c r="D408" s="84">
        <v>1.1200000000000001</v>
      </c>
      <c r="E408" s="84"/>
      <c r="F408" s="84">
        <f>D408</f>
        <v>1.1200000000000001</v>
      </c>
      <c r="G408" s="83"/>
      <c r="H408" s="170"/>
      <c r="I408" s="85"/>
      <c r="J408" s="140"/>
    </row>
    <row r="409" spans="1:12" s="91" customFormat="1" ht="12" customHeight="1">
      <c r="A409" s="86"/>
      <c r="B409" s="86"/>
      <c r="C409" s="86"/>
      <c r="D409" s="84">
        <v>1.37</v>
      </c>
      <c r="E409" s="84"/>
      <c r="F409" s="84">
        <f>D409</f>
        <v>1.37</v>
      </c>
      <c r="G409" s="83"/>
      <c r="H409" s="170"/>
      <c r="I409" s="85"/>
      <c r="J409" s="140"/>
    </row>
    <row r="410" spans="1:12" s="91" customFormat="1" ht="9" customHeight="1">
      <c r="A410" s="86"/>
      <c r="B410" s="86"/>
      <c r="C410" s="82"/>
      <c r="D410" s="84"/>
      <c r="E410" s="84"/>
      <c r="F410" s="84"/>
      <c r="G410" s="83"/>
      <c r="H410" s="170"/>
      <c r="I410" s="85"/>
      <c r="J410" s="140"/>
    </row>
    <row r="411" spans="1:12" s="90" customFormat="1" ht="15" customHeight="1">
      <c r="A411" s="86" t="s">
        <v>237</v>
      </c>
      <c r="B411" s="86" t="s">
        <v>7</v>
      </c>
      <c r="C411" s="199" t="s">
        <v>385</v>
      </c>
      <c r="D411" s="199"/>
      <c r="E411" s="199"/>
      <c r="F411" s="88"/>
      <c r="G411" s="89"/>
      <c r="H411" s="166">
        <f>F413</f>
        <v>13</v>
      </c>
      <c r="I411" s="167" t="s">
        <v>7</v>
      </c>
      <c r="J411" s="179">
        <v>61.97</v>
      </c>
      <c r="K411" s="135"/>
      <c r="L411" s="180">
        <f>H411*J411</f>
        <v>805.61</v>
      </c>
    </row>
    <row r="412" spans="1:12" s="91" customFormat="1" ht="356" customHeight="1">
      <c r="A412" s="86"/>
      <c r="B412" s="86"/>
      <c r="C412" s="87" t="s">
        <v>570</v>
      </c>
      <c r="D412" s="86"/>
      <c r="E412" s="82"/>
      <c r="F412" s="82"/>
      <c r="G412" s="99"/>
      <c r="H412" s="166"/>
      <c r="I412" s="85"/>
      <c r="J412" s="140"/>
    </row>
    <row r="413" spans="1:12" s="91" customFormat="1" ht="12" customHeight="1">
      <c r="A413" s="86"/>
      <c r="B413" s="86"/>
      <c r="C413" s="82" t="s">
        <v>368</v>
      </c>
      <c r="D413" s="83"/>
      <c r="E413" s="84"/>
      <c r="F413" s="83">
        <v>13</v>
      </c>
      <c r="G413" s="83"/>
      <c r="H413" s="170"/>
      <c r="I413" s="85"/>
      <c r="J413" s="140"/>
    </row>
    <row r="414" spans="1:12" s="91" customFormat="1" ht="9" customHeight="1">
      <c r="A414" s="86"/>
      <c r="B414" s="86"/>
      <c r="C414" s="82"/>
      <c r="D414" s="84"/>
      <c r="E414" s="84"/>
      <c r="F414" s="84"/>
      <c r="G414" s="83"/>
      <c r="H414" s="170"/>
      <c r="I414" s="85"/>
      <c r="J414" s="140"/>
    </row>
    <row r="415" spans="1:12" s="90" customFormat="1" ht="15" customHeight="1">
      <c r="A415" s="86" t="s">
        <v>238</v>
      </c>
      <c r="B415" s="86" t="s">
        <v>7</v>
      </c>
      <c r="C415" s="199" t="s">
        <v>385</v>
      </c>
      <c r="D415" s="199"/>
      <c r="E415" s="199"/>
      <c r="F415" s="88"/>
      <c r="G415" s="89"/>
      <c r="H415" s="166">
        <v>8.5500000000000007</v>
      </c>
      <c r="I415" s="167" t="s">
        <v>7</v>
      </c>
      <c r="J415" s="179">
        <v>97.06</v>
      </c>
      <c r="K415" s="135"/>
      <c r="L415" s="180">
        <f>H415*J415</f>
        <v>829.86300000000006</v>
      </c>
    </row>
    <row r="416" spans="1:12" s="91" customFormat="1" ht="370" customHeight="1">
      <c r="A416" s="86"/>
      <c r="B416" s="86"/>
      <c r="C416" s="87" t="s">
        <v>522</v>
      </c>
      <c r="D416" s="86"/>
      <c r="E416" s="82"/>
      <c r="F416" s="82"/>
      <c r="G416" s="99"/>
      <c r="H416" s="166"/>
      <c r="I416" s="85"/>
      <c r="J416" s="140"/>
    </row>
    <row r="417" spans="1:12" s="91" customFormat="1" ht="12" customHeight="1">
      <c r="A417" s="86"/>
      <c r="B417" s="86"/>
      <c r="C417" s="82" t="s">
        <v>386</v>
      </c>
      <c r="D417" s="83"/>
      <c r="E417" s="84"/>
      <c r="F417" s="83">
        <v>4</v>
      </c>
      <c r="G417" s="83"/>
      <c r="H417" s="170"/>
      <c r="I417" s="85"/>
      <c r="J417" s="140"/>
    </row>
    <row r="418" spans="1:12" s="91" customFormat="1" ht="12" customHeight="1">
      <c r="A418" s="86"/>
      <c r="B418" s="86"/>
      <c r="C418" s="82" t="s">
        <v>371</v>
      </c>
      <c r="D418" s="83"/>
      <c r="E418" s="84"/>
      <c r="F418" s="83">
        <v>4.55</v>
      </c>
      <c r="G418" s="83"/>
      <c r="H418" s="170"/>
      <c r="I418" s="85"/>
      <c r="J418" s="140"/>
    </row>
    <row r="419" spans="1:12" s="91" customFormat="1" ht="9" customHeight="1">
      <c r="A419" s="86"/>
      <c r="B419" s="86"/>
      <c r="C419" s="82"/>
      <c r="D419" s="84"/>
      <c r="E419" s="84"/>
      <c r="F419" s="84"/>
      <c r="G419" s="83"/>
      <c r="H419" s="170"/>
      <c r="I419" s="85"/>
      <c r="J419" s="140"/>
    </row>
    <row r="420" spans="1:12" s="90" customFormat="1" ht="15" customHeight="1">
      <c r="A420" s="86" t="s">
        <v>241</v>
      </c>
      <c r="B420" s="86" t="s">
        <v>90</v>
      </c>
      <c r="C420" s="199" t="s">
        <v>240</v>
      </c>
      <c r="D420" s="199"/>
      <c r="E420" s="199"/>
      <c r="F420" s="88"/>
      <c r="G420" s="89"/>
      <c r="H420" s="166">
        <f>SUM(F423:F427)</f>
        <v>28.33</v>
      </c>
      <c r="I420" s="167" t="s">
        <v>90</v>
      </c>
      <c r="J420" s="179">
        <v>58.7</v>
      </c>
      <c r="K420" s="135"/>
      <c r="L420" s="180">
        <f>H420*J420</f>
        <v>1662.971</v>
      </c>
    </row>
    <row r="421" spans="1:12" s="91" customFormat="1" ht="69" customHeight="1">
      <c r="A421" s="86"/>
      <c r="B421" s="86"/>
      <c r="C421" s="87" t="s">
        <v>239</v>
      </c>
      <c r="D421" s="86"/>
      <c r="E421" s="82"/>
      <c r="F421" s="82"/>
      <c r="G421" s="99"/>
      <c r="H421" s="170"/>
      <c r="I421" s="85"/>
      <c r="J421" s="140"/>
    </row>
    <row r="422" spans="1:12" s="91" customFormat="1" ht="11" customHeight="1">
      <c r="A422" s="86"/>
      <c r="B422" s="86"/>
      <c r="C422" s="86"/>
      <c r="D422" s="111" t="s">
        <v>90</v>
      </c>
      <c r="E422" s="83" t="s">
        <v>384</v>
      </c>
      <c r="F422" s="112" t="s">
        <v>383</v>
      </c>
      <c r="G422" s="83"/>
      <c r="H422" s="170"/>
      <c r="I422" s="85"/>
      <c r="J422" s="140"/>
    </row>
    <row r="423" spans="1:12" s="91" customFormat="1" ht="12" customHeight="1">
      <c r="A423" s="86"/>
      <c r="B423" s="86"/>
      <c r="C423" s="82" t="s">
        <v>346</v>
      </c>
      <c r="D423" s="83">
        <v>2.2549999999999999</v>
      </c>
      <c r="E423" s="83">
        <v>6</v>
      </c>
      <c r="F423" s="83">
        <f>D423*E423</f>
        <v>13.53</v>
      </c>
      <c r="G423" s="83"/>
      <c r="H423" s="170"/>
      <c r="I423" s="85"/>
      <c r="J423" s="140"/>
    </row>
    <row r="424" spans="1:12" s="91" customFormat="1" ht="12" customHeight="1">
      <c r="A424" s="86"/>
      <c r="B424" s="86"/>
      <c r="C424" s="82"/>
      <c r="D424" s="83">
        <v>0.32</v>
      </c>
      <c r="E424" s="83">
        <v>12</v>
      </c>
      <c r="F424" s="83">
        <f>D424*E424</f>
        <v>3.84</v>
      </c>
      <c r="G424" s="83"/>
      <c r="H424" s="170"/>
      <c r="I424" s="85"/>
      <c r="J424" s="140"/>
    </row>
    <row r="425" spans="1:12" s="91" customFormat="1" ht="12" customHeight="1">
      <c r="A425" s="86"/>
      <c r="B425" s="86"/>
      <c r="C425" s="82" t="s">
        <v>387</v>
      </c>
      <c r="D425" s="83">
        <v>2.5</v>
      </c>
      <c r="E425" s="83">
        <v>2</v>
      </c>
      <c r="F425" s="83">
        <f>D425*E425</f>
        <v>5</v>
      </c>
      <c r="G425" s="83"/>
      <c r="H425" s="170"/>
      <c r="I425" s="85"/>
      <c r="J425" s="140"/>
    </row>
    <row r="426" spans="1:12" s="91" customFormat="1" ht="12" customHeight="1">
      <c r="A426" s="86"/>
      <c r="B426" s="86"/>
      <c r="C426" s="82"/>
      <c r="D426" s="83">
        <v>0.24</v>
      </c>
      <c r="E426" s="83">
        <v>4</v>
      </c>
      <c r="F426" s="83">
        <f>D426*E426</f>
        <v>0.96</v>
      </c>
      <c r="G426" s="83"/>
      <c r="H426" s="170"/>
      <c r="I426" s="85"/>
      <c r="J426" s="140"/>
    </row>
    <row r="427" spans="1:12" s="91" customFormat="1" ht="12" customHeight="1">
      <c r="A427" s="86"/>
      <c r="B427" s="86"/>
      <c r="C427" s="82" t="s">
        <v>347</v>
      </c>
      <c r="D427" s="83">
        <v>2.5</v>
      </c>
      <c r="E427" s="83">
        <v>2</v>
      </c>
      <c r="F427" s="83">
        <f>D427*E427</f>
        <v>5</v>
      </c>
      <c r="G427" s="83"/>
      <c r="H427" s="170"/>
      <c r="I427" s="85"/>
      <c r="J427" s="140"/>
    </row>
    <row r="428" spans="1:12" s="91" customFormat="1" ht="9" customHeight="1">
      <c r="A428" s="86"/>
      <c r="B428" s="86"/>
      <c r="C428" s="82"/>
      <c r="D428" s="84"/>
      <c r="E428" s="84"/>
      <c r="F428" s="84"/>
      <c r="G428" s="83"/>
      <c r="H428" s="170"/>
      <c r="I428" s="85"/>
      <c r="J428" s="140"/>
    </row>
    <row r="429" spans="1:12" s="90" customFormat="1" ht="15" customHeight="1">
      <c r="A429" s="86" t="s">
        <v>244</v>
      </c>
      <c r="B429" s="86" t="s">
        <v>7</v>
      </c>
      <c r="C429" s="199" t="s">
        <v>388</v>
      </c>
      <c r="D429" s="199"/>
      <c r="E429" s="199"/>
      <c r="F429" s="88"/>
      <c r="G429" s="89"/>
      <c r="H429" s="166">
        <f>SUM(F431:F435)</f>
        <v>46.65</v>
      </c>
      <c r="I429" s="167" t="s">
        <v>7</v>
      </c>
      <c r="J429" s="179">
        <v>38.75</v>
      </c>
      <c r="K429" s="135"/>
      <c r="L429" s="180">
        <f>H429*J429</f>
        <v>1807.6875</v>
      </c>
    </row>
    <row r="430" spans="1:12" s="91" customFormat="1" ht="252" customHeight="1">
      <c r="A430" s="86"/>
      <c r="B430" s="86"/>
      <c r="C430" s="87" t="s">
        <v>534</v>
      </c>
      <c r="D430" s="86"/>
      <c r="E430" s="82"/>
      <c r="F430" s="82"/>
      <c r="G430" s="99"/>
      <c r="H430" s="170"/>
      <c r="I430" s="85"/>
      <c r="J430" s="140"/>
    </row>
    <row r="431" spans="1:12" s="91" customFormat="1" ht="12" customHeight="1">
      <c r="A431" s="86"/>
      <c r="B431" s="86"/>
      <c r="C431" s="82" t="s">
        <v>389</v>
      </c>
      <c r="D431" s="83"/>
      <c r="E431" s="83"/>
      <c r="F431" s="83">
        <v>13.05</v>
      </c>
      <c r="G431" s="83"/>
      <c r="H431" s="170"/>
      <c r="I431" s="85"/>
      <c r="J431" s="140"/>
    </row>
    <row r="432" spans="1:12" s="91" customFormat="1" ht="12" customHeight="1">
      <c r="A432" s="86"/>
      <c r="B432" s="86"/>
      <c r="C432" s="82" t="s">
        <v>369</v>
      </c>
      <c r="D432" s="83"/>
      <c r="E432" s="83"/>
      <c r="F432" s="83">
        <v>13.4</v>
      </c>
      <c r="G432" s="83"/>
      <c r="H432" s="170"/>
      <c r="I432" s="85"/>
      <c r="J432" s="140"/>
    </row>
    <row r="433" spans="1:13" s="91" customFormat="1" ht="12" customHeight="1">
      <c r="A433" s="86"/>
      <c r="B433" s="86"/>
      <c r="C433" s="82" t="s">
        <v>370</v>
      </c>
      <c r="D433" s="83"/>
      <c r="E433" s="83"/>
      <c r="F433" s="83">
        <v>3.4</v>
      </c>
      <c r="G433" s="83"/>
      <c r="H433" s="170"/>
      <c r="I433" s="85"/>
      <c r="J433" s="140"/>
    </row>
    <row r="434" spans="1:13" s="91" customFormat="1" ht="12" customHeight="1">
      <c r="A434" s="86"/>
      <c r="B434" s="86"/>
      <c r="C434" s="82" t="s">
        <v>371</v>
      </c>
      <c r="D434" s="83"/>
      <c r="E434" s="83"/>
      <c r="F434" s="83">
        <v>2.8</v>
      </c>
      <c r="G434" s="83"/>
      <c r="H434" s="170"/>
      <c r="I434" s="85"/>
      <c r="J434" s="140"/>
    </row>
    <row r="435" spans="1:13" s="91" customFormat="1" ht="12" customHeight="1">
      <c r="A435" s="86"/>
      <c r="B435" s="86"/>
      <c r="C435" s="82" t="s">
        <v>390</v>
      </c>
      <c r="D435" s="83"/>
      <c r="E435" s="83"/>
      <c r="F435" s="83">
        <v>14</v>
      </c>
      <c r="G435" s="83"/>
      <c r="H435" s="170"/>
      <c r="I435" s="85"/>
      <c r="J435" s="140"/>
    </row>
    <row r="436" spans="1:13" s="91" customFormat="1" ht="9" customHeight="1">
      <c r="A436" s="86"/>
      <c r="B436" s="86"/>
      <c r="C436" s="82"/>
      <c r="D436" s="84"/>
      <c r="E436" s="84"/>
      <c r="F436" s="84"/>
      <c r="G436" s="83"/>
      <c r="H436" s="170"/>
      <c r="I436" s="85"/>
      <c r="J436" s="140"/>
    </row>
    <row r="437" spans="1:13" s="90" customFormat="1" ht="15" customHeight="1">
      <c r="A437" s="86" t="s">
        <v>245</v>
      </c>
      <c r="B437" s="86" t="s">
        <v>71</v>
      </c>
      <c r="C437" s="199" t="s">
        <v>535</v>
      </c>
      <c r="D437" s="199"/>
      <c r="E437" s="199"/>
      <c r="F437" s="88"/>
      <c r="G437" s="89"/>
      <c r="H437" s="166">
        <f>F439+F440</f>
        <v>8</v>
      </c>
      <c r="I437" s="167" t="s">
        <v>71</v>
      </c>
      <c r="J437" s="179">
        <v>250</v>
      </c>
      <c r="K437" s="135"/>
      <c r="L437" s="180">
        <f>H437*J437</f>
        <v>2000</v>
      </c>
    </row>
    <row r="438" spans="1:13" s="91" customFormat="1" ht="70" customHeight="1">
      <c r="A438" s="86"/>
      <c r="B438" s="86"/>
      <c r="C438" s="86" t="s">
        <v>400</v>
      </c>
      <c r="D438" s="84"/>
      <c r="E438" s="84"/>
      <c r="F438" s="84"/>
      <c r="G438" s="83"/>
      <c r="H438" s="170"/>
      <c r="I438" s="85"/>
      <c r="J438" s="140"/>
    </row>
    <row r="439" spans="1:13" s="91" customFormat="1" ht="12" customHeight="1">
      <c r="A439" s="86"/>
      <c r="B439" s="86"/>
      <c r="C439" s="82" t="s">
        <v>391</v>
      </c>
      <c r="D439" s="84"/>
      <c r="E439" s="84"/>
      <c r="F439" s="83">
        <v>6</v>
      </c>
      <c r="G439" s="83"/>
      <c r="H439" s="170"/>
      <c r="I439" s="85"/>
      <c r="J439" s="140"/>
    </row>
    <row r="440" spans="1:13" s="91" customFormat="1" ht="12" customHeight="1">
      <c r="A440" s="86"/>
      <c r="B440" s="86"/>
      <c r="C440" s="82" t="s">
        <v>392</v>
      </c>
      <c r="D440" s="84"/>
      <c r="E440" s="84"/>
      <c r="F440" s="83">
        <v>2</v>
      </c>
      <c r="G440" s="83"/>
      <c r="H440" s="170"/>
      <c r="I440" s="85"/>
      <c r="J440" s="140"/>
    </row>
    <row r="441" spans="1:13" s="91" customFormat="1" ht="9" customHeight="1">
      <c r="A441" s="86"/>
      <c r="B441" s="86"/>
      <c r="C441" s="82"/>
      <c r="D441" s="84"/>
      <c r="E441" s="84"/>
      <c r="F441" s="84"/>
      <c r="G441" s="83"/>
      <c r="H441" s="170"/>
      <c r="I441" s="85"/>
      <c r="J441" s="140"/>
    </row>
    <row r="442" spans="1:13" s="90" customFormat="1" ht="15" customHeight="1">
      <c r="A442" s="86" t="s">
        <v>397</v>
      </c>
      <c r="B442" s="86" t="s">
        <v>90</v>
      </c>
      <c r="C442" s="199" t="s">
        <v>246</v>
      </c>
      <c r="D442" s="199"/>
      <c r="E442" s="199"/>
      <c r="F442" s="88"/>
      <c r="G442" s="89"/>
      <c r="H442" s="166">
        <f>F444+F445</f>
        <v>19</v>
      </c>
      <c r="I442" s="167" t="s">
        <v>90</v>
      </c>
      <c r="J442" s="179">
        <v>28.9</v>
      </c>
      <c r="K442" s="135"/>
      <c r="L442" s="180">
        <f>H442*J442</f>
        <v>549.1</v>
      </c>
    </row>
    <row r="443" spans="1:13" s="90" customFormat="1" ht="56" customHeight="1">
      <c r="A443" s="86"/>
      <c r="B443" s="86"/>
      <c r="C443" s="104" t="s">
        <v>399</v>
      </c>
      <c r="D443" s="104"/>
      <c r="E443" s="104"/>
      <c r="F443" s="88"/>
      <c r="G443" s="89"/>
      <c r="H443" s="166"/>
      <c r="I443" s="167"/>
      <c r="J443" s="139"/>
    </row>
    <row r="444" spans="1:13" s="91" customFormat="1" ht="12" customHeight="1">
      <c r="A444" s="86"/>
      <c r="B444" s="86"/>
      <c r="C444" s="82" t="s">
        <v>393</v>
      </c>
      <c r="D444" s="84"/>
      <c r="E444" s="84"/>
      <c r="F444" s="83">
        <v>14</v>
      </c>
      <c r="G444" s="83"/>
      <c r="H444" s="170"/>
      <c r="I444" s="85"/>
      <c r="J444" s="140"/>
    </row>
    <row r="445" spans="1:13" s="91" customFormat="1" ht="12" customHeight="1">
      <c r="A445" s="86"/>
      <c r="B445" s="86"/>
      <c r="C445" s="82" t="s">
        <v>394</v>
      </c>
      <c r="D445" s="84"/>
      <c r="E445" s="84"/>
      <c r="F445" s="83">
        <v>5</v>
      </c>
      <c r="G445" s="83"/>
      <c r="H445" s="170"/>
      <c r="I445" s="85"/>
      <c r="J445" s="140"/>
    </row>
    <row r="446" spans="1:13" s="91" customFormat="1" ht="9" customHeight="1">
      <c r="A446" s="86"/>
      <c r="B446" s="86"/>
      <c r="C446" s="82"/>
      <c r="D446" s="84"/>
      <c r="E446" s="84"/>
      <c r="F446" s="84"/>
      <c r="G446" s="83"/>
      <c r="H446" s="170"/>
      <c r="I446" s="85"/>
      <c r="J446" s="140"/>
    </row>
    <row r="447" spans="1:13" s="68" customFormat="1" ht="15">
      <c r="A447" s="196" t="s">
        <v>398</v>
      </c>
      <c r="B447" s="196"/>
      <c r="C447" s="196"/>
      <c r="D447" s="196"/>
      <c r="E447" s="196"/>
      <c r="F447" s="81"/>
      <c r="G447" s="80"/>
      <c r="H447" s="162"/>
      <c r="I447" s="78"/>
      <c r="J447" s="163"/>
      <c r="K447" s="157"/>
      <c r="L447" s="164"/>
      <c r="M447" s="165">
        <f>SUM(L450:L470)</f>
        <v>8759.2597999999998</v>
      </c>
    </row>
    <row r="448" spans="1:13" s="91" customFormat="1" ht="9" customHeight="1">
      <c r="A448" s="86"/>
      <c r="B448" s="86"/>
      <c r="C448" s="82"/>
      <c r="D448" s="84"/>
      <c r="E448" s="84"/>
      <c r="F448" s="84"/>
      <c r="G448" s="83"/>
      <c r="H448" s="170"/>
      <c r="I448" s="85"/>
      <c r="J448" s="138"/>
      <c r="K448" s="70"/>
      <c r="L448" s="70"/>
      <c r="M448" s="70"/>
    </row>
    <row r="449" spans="1:13" s="91" customFormat="1" ht="13" customHeight="1">
      <c r="A449" s="86"/>
      <c r="B449" s="86"/>
      <c r="C449" s="82"/>
      <c r="D449" s="84"/>
      <c r="E449" s="84"/>
      <c r="F449" s="84"/>
      <c r="G449" s="83"/>
      <c r="H449" s="170"/>
      <c r="I449" s="85"/>
      <c r="J449" s="187" t="s">
        <v>305</v>
      </c>
      <c r="K449" s="188"/>
      <c r="L449" s="189" t="s">
        <v>553</v>
      </c>
      <c r="M449" s="70"/>
    </row>
    <row r="450" spans="1:13" s="90" customFormat="1" ht="15" customHeight="1">
      <c r="A450" s="86" t="s">
        <v>242</v>
      </c>
      <c r="B450" s="86" t="s">
        <v>7</v>
      </c>
      <c r="C450" s="199" t="s">
        <v>254</v>
      </c>
      <c r="D450" s="199"/>
      <c r="E450" s="199"/>
      <c r="F450" s="88"/>
      <c r="G450" s="89"/>
      <c r="H450" s="166"/>
      <c r="I450" s="167"/>
      <c r="J450" s="139"/>
    </row>
    <row r="451" spans="1:13" s="91" customFormat="1" ht="158" customHeight="1">
      <c r="A451" s="86"/>
      <c r="B451" s="86"/>
      <c r="C451" s="87" t="s">
        <v>536</v>
      </c>
      <c r="D451" s="86"/>
      <c r="E451" s="82"/>
      <c r="F451" s="82"/>
      <c r="G451" s="99"/>
      <c r="H451" s="170"/>
      <c r="I451" s="85"/>
      <c r="J451" s="140"/>
    </row>
    <row r="452" spans="1:13" s="91" customFormat="1" ht="27" customHeight="1">
      <c r="A452" s="86"/>
      <c r="B452" s="86"/>
      <c r="C452" s="113" t="s">
        <v>395</v>
      </c>
      <c r="D452" s="84"/>
      <c r="E452" s="84"/>
      <c r="F452" s="84"/>
      <c r="G452" s="83">
        <f>(1.14+1.89+1.14+2.31+2.31+6.85)*2.5+15</f>
        <v>54.1</v>
      </c>
      <c r="H452" s="166">
        <v>39.1</v>
      </c>
      <c r="I452" s="167" t="s">
        <v>7</v>
      </c>
      <c r="J452" s="168">
        <v>58</v>
      </c>
      <c r="L452" s="181">
        <f>H452*J452</f>
        <v>2267.8000000000002</v>
      </c>
    </row>
    <row r="453" spans="1:13" s="91" customFormat="1" ht="27" customHeight="1">
      <c r="A453" s="86"/>
      <c r="B453" s="86"/>
      <c r="C453" s="113" t="s">
        <v>396</v>
      </c>
      <c r="D453" s="84"/>
      <c r="E453" s="84"/>
      <c r="F453" s="84"/>
      <c r="G453" s="83">
        <f>(1.16+1.5+2+1.11+1.37+2.14+2.14)*2.5</f>
        <v>28.550000000000004</v>
      </c>
      <c r="H453" s="170">
        <v>28.55</v>
      </c>
      <c r="I453" s="167" t="s">
        <v>7</v>
      </c>
      <c r="J453" s="178">
        <v>126</v>
      </c>
      <c r="L453" s="181">
        <f>H453*J453</f>
        <v>3597.3</v>
      </c>
    </row>
    <row r="454" spans="1:13" s="91" customFormat="1" ht="9" customHeight="1">
      <c r="A454" s="86"/>
      <c r="B454" s="86"/>
      <c r="C454" s="82"/>
      <c r="D454" s="84"/>
      <c r="E454" s="84"/>
      <c r="F454" s="84"/>
      <c r="G454" s="83"/>
      <c r="H454" s="170"/>
      <c r="I454" s="85"/>
      <c r="J454" s="140"/>
    </row>
    <row r="455" spans="1:13" s="90" customFormat="1" ht="15" customHeight="1">
      <c r="A455" s="86" t="s">
        <v>243</v>
      </c>
      <c r="B455" s="86" t="s">
        <v>90</v>
      </c>
      <c r="C455" s="199" t="s">
        <v>255</v>
      </c>
      <c r="D455" s="199"/>
      <c r="E455" s="199"/>
      <c r="F455" s="88"/>
      <c r="G455" s="89"/>
      <c r="H455" s="166">
        <f>SUM(F457:F462)</f>
        <v>76.739999999999995</v>
      </c>
      <c r="I455" s="167" t="s">
        <v>90</v>
      </c>
      <c r="J455" s="179">
        <v>22</v>
      </c>
      <c r="K455" s="135"/>
      <c r="L455" s="180">
        <f>H455*J455</f>
        <v>1688.28</v>
      </c>
    </row>
    <row r="456" spans="1:13" s="90" customFormat="1" ht="41" customHeight="1">
      <c r="A456" s="86"/>
      <c r="B456" s="86"/>
      <c r="C456" s="104" t="s">
        <v>401</v>
      </c>
      <c r="D456" s="104"/>
      <c r="E456" s="104"/>
      <c r="F456" s="88"/>
      <c r="G456" s="89"/>
      <c r="H456" s="166"/>
      <c r="I456" s="167"/>
      <c r="J456" s="139"/>
    </row>
    <row r="457" spans="1:13" s="91" customFormat="1" ht="12" customHeight="1">
      <c r="A457" s="86"/>
      <c r="B457" s="86"/>
      <c r="C457" s="82" t="s">
        <v>369</v>
      </c>
      <c r="D457" s="83"/>
      <c r="E457" s="83"/>
      <c r="F457" s="83">
        <f>4.1+4.1+2.06+0.45+0.6+0.6+0.4+0.4</f>
        <v>12.709999999999999</v>
      </c>
      <c r="G457" s="83"/>
      <c r="H457" s="170"/>
      <c r="I457" s="85"/>
      <c r="J457" s="140"/>
    </row>
    <row r="458" spans="1:13" s="91" customFormat="1" ht="12" customHeight="1">
      <c r="A458" s="86"/>
      <c r="B458" s="86"/>
      <c r="C458" s="82" t="s">
        <v>370</v>
      </c>
      <c r="D458" s="83"/>
      <c r="E458" s="83"/>
      <c r="F458" s="83">
        <f>3.6+3.6+1.7+1.77</f>
        <v>10.67</v>
      </c>
      <c r="G458" s="83"/>
      <c r="H458" s="170"/>
      <c r="I458" s="85"/>
      <c r="J458" s="140"/>
    </row>
    <row r="459" spans="1:13" s="91" customFormat="1" ht="12" customHeight="1">
      <c r="A459" s="86"/>
      <c r="B459" s="86"/>
      <c r="C459" s="82" t="s">
        <v>371</v>
      </c>
      <c r="D459" s="83"/>
      <c r="E459" s="83"/>
      <c r="F459" s="83">
        <f>3.5+3.5+1.77+1.77</f>
        <v>10.54</v>
      </c>
      <c r="G459" s="83"/>
      <c r="H459" s="170"/>
      <c r="I459" s="85"/>
      <c r="J459" s="140"/>
    </row>
    <row r="460" spans="1:13" s="91" customFormat="1" ht="12" customHeight="1">
      <c r="A460" s="86"/>
      <c r="B460" s="86"/>
      <c r="C460" s="82" t="s">
        <v>364</v>
      </c>
      <c r="D460" s="83"/>
      <c r="E460" s="83"/>
      <c r="F460" s="83">
        <f>1.9+3+3.3+0.7+3.9+2.3</f>
        <v>15.099999999999998</v>
      </c>
      <c r="G460" s="83"/>
      <c r="H460" s="170"/>
      <c r="I460" s="85"/>
      <c r="J460" s="140"/>
    </row>
    <row r="461" spans="1:13" s="91" customFormat="1" ht="12" customHeight="1">
      <c r="A461" s="86"/>
      <c r="B461" s="86"/>
      <c r="C461" s="82" t="s">
        <v>368</v>
      </c>
      <c r="D461" s="83"/>
      <c r="E461" s="83"/>
      <c r="F461" s="83">
        <f>3.5+3.5+3.45+3.45</f>
        <v>13.899999999999999</v>
      </c>
      <c r="G461" s="83"/>
      <c r="H461" s="170"/>
      <c r="I461" s="85"/>
      <c r="J461" s="140"/>
    </row>
    <row r="462" spans="1:13" s="91" customFormat="1" ht="12" customHeight="1">
      <c r="A462" s="86"/>
      <c r="B462" s="86"/>
      <c r="C462" s="82" t="s">
        <v>402</v>
      </c>
      <c r="D462" s="83"/>
      <c r="E462" s="83"/>
      <c r="F462" s="84">
        <f>3.8+2+1+1.2+0.8+2+0.9+1.52+0.6</f>
        <v>13.82</v>
      </c>
      <c r="G462" s="83"/>
      <c r="H462" s="170"/>
      <c r="I462" s="85"/>
      <c r="J462" s="140"/>
    </row>
    <row r="463" spans="1:13" s="91" customFormat="1" ht="9" customHeight="1">
      <c r="A463" s="86"/>
      <c r="B463" s="86"/>
      <c r="C463" s="82"/>
      <c r="D463" s="84"/>
      <c r="E463" s="84"/>
      <c r="F463" s="84"/>
      <c r="G463" s="83"/>
      <c r="H463" s="170"/>
      <c r="I463" s="85"/>
      <c r="J463" s="140"/>
    </row>
    <row r="464" spans="1:13" s="90" customFormat="1" ht="15" customHeight="1">
      <c r="A464" s="86" t="s">
        <v>247</v>
      </c>
      <c r="B464" s="86" t="s">
        <v>7</v>
      </c>
      <c r="C464" s="199" t="s">
        <v>403</v>
      </c>
      <c r="D464" s="199"/>
      <c r="E464" s="199"/>
      <c r="F464" s="88"/>
      <c r="G464" s="89"/>
      <c r="H464" s="166">
        <f>SUM(G467:G470)</f>
        <v>9.2439999999999998</v>
      </c>
      <c r="I464" s="167" t="s">
        <v>7</v>
      </c>
      <c r="J464" s="179">
        <v>130.44999999999999</v>
      </c>
      <c r="K464" s="135"/>
      <c r="L464" s="180">
        <f>H464*J464</f>
        <v>1205.8797999999999</v>
      </c>
    </row>
    <row r="465" spans="1:13" s="90" customFormat="1" ht="41" customHeight="1">
      <c r="A465" s="86"/>
      <c r="B465" s="86"/>
      <c r="C465" s="104" t="s">
        <v>404</v>
      </c>
      <c r="D465" s="104"/>
      <c r="E465" s="104"/>
      <c r="F465" s="88"/>
      <c r="G465" s="89"/>
      <c r="H465" s="166"/>
      <c r="I465" s="167"/>
      <c r="J465" s="139"/>
    </row>
    <row r="466" spans="1:13" s="91" customFormat="1" ht="11" customHeight="1">
      <c r="A466" s="86"/>
      <c r="B466" s="86"/>
      <c r="C466" s="86"/>
      <c r="D466" s="111" t="s">
        <v>373</v>
      </c>
      <c r="E466" s="83" t="s">
        <v>406</v>
      </c>
      <c r="F466" s="112" t="s">
        <v>360</v>
      </c>
      <c r="G466" s="112" t="s">
        <v>383</v>
      </c>
      <c r="H466" s="170"/>
      <c r="I466" s="85"/>
      <c r="J466" s="140"/>
    </row>
    <row r="467" spans="1:13" s="91" customFormat="1" ht="12" customHeight="1">
      <c r="A467" s="86"/>
      <c r="B467" s="86"/>
      <c r="C467" s="82" t="s">
        <v>346</v>
      </c>
      <c r="D467" s="83">
        <v>2.2000000000000002</v>
      </c>
      <c r="E467" s="83">
        <v>0.35</v>
      </c>
      <c r="F467" s="83">
        <v>1</v>
      </c>
      <c r="G467" s="83">
        <f>D467*E467*1</f>
        <v>0.77</v>
      </c>
      <c r="H467" s="170"/>
      <c r="I467" s="85"/>
      <c r="J467" s="140"/>
    </row>
    <row r="468" spans="1:13" s="91" customFormat="1" ht="12" customHeight="1">
      <c r="A468" s="86"/>
      <c r="B468" s="86"/>
      <c r="C468" s="82"/>
      <c r="D468" s="83">
        <v>2.2000000000000002</v>
      </c>
      <c r="E468" s="83">
        <v>0.35</v>
      </c>
      <c r="F468" s="83">
        <v>6</v>
      </c>
      <c r="G468" s="83">
        <f>D468*E468*6</f>
        <v>4.62</v>
      </c>
      <c r="H468" s="170"/>
      <c r="I468" s="85"/>
      <c r="J468" s="140"/>
    </row>
    <row r="469" spans="1:13" s="91" customFormat="1" ht="12" customHeight="1">
      <c r="A469" s="86"/>
      <c r="B469" s="86"/>
      <c r="C469" s="82" t="s">
        <v>405</v>
      </c>
      <c r="D469" s="83">
        <v>2.4</v>
      </c>
      <c r="E469" s="83">
        <v>0.45</v>
      </c>
      <c r="F469" s="83">
        <v>2</v>
      </c>
      <c r="G469" s="83">
        <f>D469*E469*2</f>
        <v>2.16</v>
      </c>
      <c r="H469" s="170"/>
      <c r="I469" s="85"/>
      <c r="J469" s="140"/>
    </row>
    <row r="470" spans="1:13" s="91" customFormat="1" ht="12" customHeight="1">
      <c r="A470" s="86"/>
      <c r="B470" s="86"/>
      <c r="C470" s="82" t="s">
        <v>347</v>
      </c>
      <c r="D470" s="83">
        <v>2.42</v>
      </c>
      <c r="E470" s="83">
        <v>0.35</v>
      </c>
      <c r="F470" s="83">
        <v>2</v>
      </c>
      <c r="G470" s="83">
        <f>D470*E470*2</f>
        <v>1.694</v>
      </c>
      <c r="H470" s="170"/>
      <c r="I470" s="85"/>
      <c r="J470" s="140"/>
    </row>
    <row r="471" spans="1:13" s="91" customFormat="1" ht="9" customHeight="1">
      <c r="A471" s="86"/>
      <c r="B471" s="86"/>
      <c r="C471" s="82"/>
      <c r="D471" s="84"/>
      <c r="E471" s="84"/>
      <c r="F471" s="84"/>
      <c r="G471" s="83"/>
      <c r="H471" s="170"/>
      <c r="I471" s="85"/>
      <c r="J471" s="140"/>
    </row>
    <row r="472" spans="1:13" s="68" customFormat="1" ht="15">
      <c r="A472" s="196" t="s">
        <v>407</v>
      </c>
      <c r="B472" s="196"/>
      <c r="C472" s="196"/>
      <c r="D472" s="196"/>
      <c r="E472" s="196"/>
      <c r="F472" s="81"/>
      <c r="G472" s="80"/>
      <c r="H472" s="162"/>
      <c r="I472" s="78"/>
      <c r="J472" s="163"/>
      <c r="K472" s="157"/>
      <c r="L472" s="164"/>
      <c r="M472" s="165">
        <f>SUM(L475:L526)</f>
        <v>81939.549999999988</v>
      </c>
    </row>
    <row r="473" spans="1:13" s="91" customFormat="1" ht="9" customHeight="1">
      <c r="A473" s="86"/>
      <c r="B473" s="86"/>
      <c r="C473" s="82"/>
      <c r="D473" s="84"/>
      <c r="E473" s="84"/>
      <c r="F473" s="84"/>
      <c r="G473" s="83"/>
      <c r="H473" s="170"/>
      <c r="I473" s="85"/>
      <c r="J473" s="138"/>
      <c r="K473" s="70"/>
      <c r="L473" s="70"/>
      <c r="M473" s="70"/>
    </row>
    <row r="474" spans="1:13" s="91" customFormat="1" ht="13" customHeight="1">
      <c r="A474" s="86"/>
      <c r="B474" s="86"/>
      <c r="C474" s="82"/>
      <c r="D474" s="84"/>
      <c r="E474" s="84"/>
      <c r="F474" s="84"/>
      <c r="G474" s="83"/>
      <c r="H474" s="170"/>
      <c r="I474" s="85"/>
      <c r="J474" s="187" t="s">
        <v>305</v>
      </c>
      <c r="K474" s="188"/>
      <c r="L474" s="189" t="s">
        <v>553</v>
      </c>
      <c r="M474" s="70"/>
    </row>
    <row r="475" spans="1:13" s="90" customFormat="1" ht="15" customHeight="1">
      <c r="A475" s="86" t="s">
        <v>256</v>
      </c>
      <c r="B475" s="86" t="s">
        <v>71</v>
      </c>
      <c r="C475" s="199" t="s">
        <v>408</v>
      </c>
      <c r="D475" s="199"/>
      <c r="E475" s="199"/>
      <c r="F475" s="88"/>
      <c r="G475" s="89"/>
      <c r="H475" s="166">
        <v>10</v>
      </c>
      <c r="I475" s="167" t="s">
        <v>71</v>
      </c>
      <c r="J475" s="179">
        <v>2268</v>
      </c>
      <c r="L475" s="180">
        <f>H475*J475</f>
        <v>22680</v>
      </c>
      <c r="M475" s="70"/>
    </row>
    <row r="476" spans="1:13" s="91" customFormat="1" ht="93" customHeight="1">
      <c r="A476" s="86"/>
      <c r="B476" s="86"/>
      <c r="C476" s="87" t="s">
        <v>566</v>
      </c>
      <c r="D476" s="86"/>
      <c r="E476" s="82"/>
      <c r="F476" s="82"/>
      <c r="G476" s="99"/>
      <c r="H476" s="170"/>
      <c r="I476" s="85"/>
      <c r="J476" s="140"/>
    </row>
    <row r="477" spans="1:13" s="91" customFormat="1" ht="11" customHeight="1">
      <c r="A477" s="86"/>
      <c r="B477" s="86"/>
      <c r="C477" s="86"/>
      <c r="D477" s="111" t="s">
        <v>373</v>
      </c>
      <c r="E477" s="83" t="s">
        <v>406</v>
      </c>
      <c r="F477" s="112" t="s">
        <v>360</v>
      </c>
      <c r="G477" s="112" t="s">
        <v>383</v>
      </c>
      <c r="H477" s="170"/>
      <c r="I477" s="85"/>
      <c r="J477" s="140"/>
    </row>
    <row r="478" spans="1:13" s="91" customFormat="1" ht="12" customHeight="1">
      <c r="A478" s="86"/>
      <c r="B478" s="86"/>
      <c r="C478" s="82" t="s">
        <v>346</v>
      </c>
      <c r="D478" s="83">
        <v>2.25</v>
      </c>
      <c r="E478" s="83">
        <v>3.0979999999999999</v>
      </c>
      <c r="F478" s="83">
        <v>6</v>
      </c>
      <c r="G478" s="83">
        <v>6</v>
      </c>
      <c r="H478" s="170"/>
      <c r="I478" s="85"/>
      <c r="J478" s="140"/>
    </row>
    <row r="479" spans="1:13" s="91" customFormat="1" ht="12" customHeight="1">
      <c r="A479" s="86"/>
      <c r="B479" s="86"/>
      <c r="C479" s="82" t="s">
        <v>387</v>
      </c>
      <c r="D479" s="83">
        <v>2.5</v>
      </c>
      <c r="E479" s="83">
        <v>3.26</v>
      </c>
      <c r="F479" s="83">
        <v>2</v>
      </c>
      <c r="G479" s="83">
        <f>2</f>
        <v>2</v>
      </c>
      <c r="H479" s="170"/>
      <c r="I479" s="85"/>
      <c r="J479" s="140"/>
      <c r="M479" s="158"/>
    </row>
    <row r="480" spans="1:13" s="91" customFormat="1" ht="12" customHeight="1">
      <c r="A480" s="86"/>
      <c r="B480" s="86"/>
      <c r="C480" s="82" t="s">
        <v>347</v>
      </c>
      <c r="D480" s="83">
        <v>2.5</v>
      </c>
      <c r="E480" s="83">
        <v>3.23</v>
      </c>
      <c r="F480" s="83">
        <v>2</v>
      </c>
      <c r="G480" s="83">
        <v>2</v>
      </c>
      <c r="H480" s="170"/>
      <c r="I480" s="85"/>
      <c r="J480" s="140"/>
    </row>
    <row r="481" spans="1:12" s="91" customFormat="1" ht="9" customHeight="1">
      <c r="A481" s="86"/>
      <c r="B481" s="86"/>
      <c r="C481" s="82"/>
      <c r="D481" s="84"/>
      <c r="E481" s="84"/>
      <c r="F481" s="84"/>
      <c r="G481" s="83"/>
      <c r="H481" s="170"/>
      <c r="I481" s="85"/>
      <c r="J481" s="140"/>
    </row>
    <row r="482" spans="1:12" s="90" customFormat="1" ht="15" customHeight="1">
      <c r="A482" s="86" t="s">
        <v>257</v>
      </c>
      <c r="B482" s="86" t="s">
        <v>71</v>
      </c>
      <c r="C482" s="199" t="s">
        <v>409</v>
      </c>
      <c r="D482" s="199"/>
      <c r="E482" s="199"/>
      <c r="F482" s="88"/>
      <c r="G482" s="89"/>
      <c r="H482" s="166">
        <v>1</v>
      </c>
      <c r="I482" s="167" t="s">
        <v>71</v>
      </c>
      <c r="J482" s="179">
        <v>3650</v>
      </c>
      <c r="L482" s="180">
        <f>H482*J482</f>
        <v>3650</v>
      </c>
    </row>
    <row r="483" spans="1:12" s="91" customFormat="1" ht="130" customHeight="1">
      <c r="A483" s="86"/>
      <c r="B483" s="86"/>
      <c r="C483" s="87" t="s">
        <v>567</v>
      </c>
      <c r="D483" s="86"/>
      <c r="E483" s="82"/>
      <c r="F483" s="82"/>
      <c r="G483" s="99"/>
      <c r="H483" s="170"/>
      <c r="I483" s="85"/>
      <c r="J483" s="140"/>
    </row>
    <row r="484" spans="1:12" s="91" customFormat="1" ht="9" customHeight="1">
      <c r="A484" s="86"/>
      <c r="B484" s="86"/>
      <c r="C484" s="82"/>
      <c r="D484" s="84"/>
      <c r="E484" s="84"/>
      <c r="F484" s="84"/>
      <c r="G484" s="83"/>
      <c r="H484" s="170"/>
      <c r="I484" s="85"/>
      <c r="J484" s="140"/>
    </row>
    <row r="485" spans="1:12" s="90" customFormat="1" ht="15" customHeight="1">
      <c r="A485" s="86" t="s">
        <v>258</v>
      </c>
      <c r="B485" s="86" t="s">
        <v>71</v>
      </c>
      <c r="C485" s="199" t="s">
        <v>410</v>
      </c>
      <c r="D485" s="199"/>
      <c r="E485" s="199"/>
      <c r="F485" s="88"/>
      <c r="G485" s="89"/>
      <c r="H485" s="166">
        <v>1</v>
      </c>
      <c r="I485" s="167" t="s">
        <v>71</v>
      </c>
      <c r="J485" s="179">
        <v>3275</v>
      </c>
      <c r="L485" s="180">
        <f>H485*J485</f>
        <v>3275</v>
      </c>
    </row>
    <row r="486" spans="1:12" s="91" customFormat="1" ht="140" customHeight="1">
      <c r="A486" s="86"/>
      <c r="B486" s="86"/>
      <c r="C486" s="87" t="s">
        <v>568</v>
      </c>
      <c r="D486" s="86"/>
      <c r="E486" s="82"/>
      <c r="F486" s="82"/>
      <c r="G486" s="99"/>
      <c r="H486" s="170"/>
      <c r="I486" s="85"/>
      <c r="J486" s="140"/>
    </row>
    <row r="487" spans="1:12" s="91" customFormat="1" ht="9" customHeight="1">
      <c r="A487" s="86"/>
      <c r="B487" s="86"/>
      <c r="C487" s="82"/>
      <c r="D487" s="84"/>
      <c r="E487" s="84"/>
      <c r="F487" s="84"/>
      <c r="G487" s="83"/>
      <c r="H487" s="170"/>
      <c r="I487" s="85"/>
      <c r="J487" s="140"/>
    </row>
    <row r="488" spans="1:12" s="90" customFormat="1" ht="15" customHeight="1">
      <c r="A488" s="86" t="s">
        <v>259</v>
      </c>
      <c r="B488" s="86" t="s">
        <v>71</v>
      </c>
      <c r="C488" s="199" t="s">
        <v>411</v>
      </c>
      <c r="D488" s="199"/>
      <c r="E488" s="199"/>
      <c r="F488" s="88"/>
      <c r="G488" s="89"/>
      <c r="H488" s="166">
        <v>1</v>
      </c>
      <c r="I488" s="167" t="s">
        <v>71</v>
      </c>
      <c r="J488" s="179">
        <v>2875</v>
      </c>
      <c r="L488" s="180">
        <f>H488*J488</f>
        <v>2875</v>
      </c>
    </row>
    <row r="489" spans="1:12" s="91" customFormat="1" ht="132" customHeight="1">
      <c r="A489" s="86"/>
      <c r="B489" s="86"/>
      <c r="C489" s="87" t="s">
        <v>569</v>
      </c>
      <c r="D489" s="86"/>
      <c r="E489" s="82"/>
      <c r="F489" s="82"/>
      <c r="G489" s="99"/>
      <c r="H489" s="170"/>
      <c r="I489" s="85"/>
      <c r="J489" s="140"/>
    </row>
    <row r="490" spans="1:12" s="91" customFormat="1" ht="9" customHeight="1">
      <c r="A490" s="86"/>
      <c r="B490" s="86"/>
      <c r="C490" s="82"/>
      <c r="D490" s="84"/>
      <c r="E490" s="84"/>
      <c r="F490" s="84"/>
      <c r="G490" s="83"/>
      <c r="H490" s="170"/>
      <c r="I490" s="85"/>
      <c r="J490" s="140"/>
    </row>
    <row r="491" spans="1:12" s="90" customFormat="1" ht="15" customHeight="1">
      <c r="A491" s="86" t="s">
        <v>260</v>
      </c>
      <c r="B491" s="86" t="s">
        <v>71</v>
      </c>
      <c r="C491" s="199" t="s">
        <v>412</v>
      </c>
      <c r="D491" s="199"/>
      <c r="E491" s="199"/>
      <c r="F491" s="88"/>
      <c r="G491" s="89"/>
      <c r="H491" s="166">
        <v>2</v>
      </c>
      <c r="I491" s="167" t="s">
        <v>71</v>
      </c>
      <c r="J491" s="179">
        <v>3154</v>
      </c>
      <c r="K491" s="135"/>
      <c r="L491" s="180">
        <f>H491*J491</f>
        <v>6308</v>
      </c>
    </row>
    <row r="492" spans="1:12" s="91" customFormat="1" ht="118" customHeight="1">
      <c r="A492" s="86"/>
      <c r="B492" s="86"/>
      <c r="C492" s="87" t="s">
        <v>413</v>
      </c>
      <c r="D492" s="86"/>
      <c r="E492" s="82"/>
      <c r="F492" s="82"/>
      <c r="G492" s="99"/>
      <c r="H492" s="170"/>
      <c r="I492" s="85"/>
      <c r="J492" s="140"/>
    </row>
    <row r="493" spans="1:12" s="91" customFormat="1" ht="11" customHeight="1">
      <c r="A493" s="86"/>
      <c r="B493" s="86"/>
      <c r="C493" s="86"/>
      <c r="D493" s="111" t="s">
        <v>373</v>
      </c>
      <c r="E493" s="83" t="s">
        <v>406</v>
      </c>
      <c r="F493" s="112" t="s">
        <v>360</v>
      </c>
      <c r="G493" s="112"/>
      <c r="H493" s="170"/>
      <c r="I493" s="85"/>
      <c r="J493" s="140"/>
    </row>
    <row r="494" spans="1:12" s="91" customFormat="1" ht="12" customHeight="1">
      <c r="A494" s="86"/>
      <c r="B494" s="86"/>
      <c r="C494" s="82" t="s">
        <v>414</v>
      </c>
      <c r="D494" s="83">
        <v>1.486</v>
      </c>
      <c r="E494" s="83">
        <v>2.95</v>
      </c>
      <c r="F494" s="83">
        <v>2</v>
      </c>
      <c r="G494" s="83"/>
      <c r="H494" s="170"/>
      <c r="I494" s="85"/>
      <c r="J494" s="140"/>
    </row>
    <row r="495" spans="1:12" s="91" customFormat="1" ht="9" customHeight="1">
      <c r="A495" s="86"/>
      <c r="B495" s="86"/>
      <c r="C495" s="82"/>
      <c r="D495" s="84"/>
      <c r="E495" s="84"/>
      <c r="F495" s="84"/>
      <c r="G495" s="83"/>
      <c r="H495" s="170"/>
      <c r="I495" s="85"/>
      <c r="J495" s="140"/>
    </row>
    <row r="496" spans="1:12" s="90" customFormat="1" ht="15" customHeight="1">
      <c r="A496" s="86" t="s">
        <v>261</v>
      </c>
      <c r="B496" s="86" t="s">
        <v>71</v>
      </c>
      <c r="C496" s="199" t="s">
        <v>415</v>
      </c>
      <c r="D496" s="199"/>
      <c r="E496" s="199"/>
      <c r="F496" s="88"/>
      <c r="G496" s="89"/>
      <c r="H496" s="166">
        <v>2</v>
      </c>
      <c r="I496" s="167" t="s">
        <v>71</v>
      </c>
      <c r="J496" s="179"/>
      <c r="K496" s="135"/>
      <c r="L496" s="180"/>
    </row>
    <row r="497" spans="1:12" s="91" customFormat="1" ht="96" customHeight="1">
      <c r="A497" s="86"/>
      <c r="B497" s="86"/>
      <c r="C497" s="87" t="s">
        <v>525</v>
      </c>
      <c r="D497" s="86"/>
      <c r="E497" s="82"/>
      <c r="F497" s="82"/>
      <c r="G497" s="99"/>
      <c r="H497" s="170"/>
      <c r="I497" s="85"/>
      <c r="J497" s="140"/>
    </row>
    <row r="498" spans="1:12" s="91" customFormat="1" ht="11" customHeight="1">
      <c r="A498" s="86"/>
      <c r="B498" s="86"/>
      <c r="C498" s="86"/>
      <c r="D498" s="111" t="s">
        <v>373</v>
      </c>
      <c r="E498" s="83" t="s">
        <v>406</v>
      </c>
      <c r="F498" s="112" t="s">
        <v>360</v>
      </c>
      <c r="G498" s="112"/>
      <c r="H498" s="170"/>
      <c r="I498" s="85"/>
      <c r="J498" s="140"/>
    </row>
    <row r="499" spans="1:12" s="91" customFormat="1" ht="12" customHeight="1">
      <c r="A499" s="86"/>
      <c r="B499" s="86"/>
      <c r="C499" s="82" t="s">
        <v>387</v>
      </c>
      <c r="D499" s="83">
        <v>2.5</v>
      </c>
      <c r="E499" s="83">
        <v>3</v>
      </c>
      <c r="F499" s="83">
        <v>1</v>
      </c>
      <c r="G499" s="83"/>
      <c r="H499" s="170"/>
      <c r="I499" s="85"/>
      <c r="J499" s="179">
        <v>5119.3900000000003</v>
      </c>
      <c r="L499" s="182">
        <f>J499</f>
        <v>5119.3900000000003</v>
      </c>
    </row>
    <row r="500" spans="1:12" s="91" customFormat="1" ht="12" customHeight="1">
      <c r="A500" s="86"/>
      <c r="B500" s="86"/>
      <c r="C500" s="82" t="s">
        <v>416</v>
      </c>
      <c r="D500" s="83">
        <v>2.5</v>
      </c>
      <c r="E500" s="83">
        <v>3</v>
      </c>
      <c r="F500" s="83">
        <v>1</v>
      </c>
      <c r="G500" s="83"/>
      <c r="H500" s="170"/>
      <c r="I500" s="85"/>
      <c r="J500" s="179">
        <v>4947.26</v>
      </c>
      <c r="L500" s="182">
        <f>J500</f>
        <v>4947.26</v>
      </c>
    </row>
    <row r="501" spans="1:12" s="91" customFormat="1" ht="9" customHeight="1">
      <c r="A501" s="86"/>
      <c r="B501" s="86"/>
      <c r="C501" s="82"/>
      <c r="D501" s="84"/>
      <c r="E501" s="84"/>
      <c r="F501" s="84"/>
      <c r="G501" s="83"/>
      <c r="H501" s="170"/>
      <c r="I501" s="85"/>
      <c r="J501" s="140"/>
    </row>
    <row r="502" spans="1:12" s="90" customFormat="1" ht="15" customHeight="1">
      <c r="A502" s="86" t="s">
        <v>421</v>
      </c>
      <c r="B502" s="86" t="s">
        <v>71</v>
      </c>
      <c r="C502" s="199" t="s">
        <v>417</v>
      </c>
      <c r="D502" s="199"/>
      <c r="E502" s="199"/>
      <c r="F502" s="88"/>
      <c r="G502" s="89"/>
      <c r="H502" s="166">
        <f>F505+F506+F507</f>
        <v>20</v>
      </c>
      <c r="I502" s="167" t="s">
        <v>71</v>
      </c>
      <c r="J502" s="139"/>
    </row>
    <row r="503" spans="1:12" s="91" customFormat="1" ht="40" customHeight="1">
      <c r="A503" s="86"/>
      <c r="B503" s="86"/>
      <c r="C503" s="87" t="s">
        <v>418</v>
      </c>
      <c r="D503" s="86"/>
      <c r="E503" s="82"/>
      <c r="F503" s="82"/>
      <c r="G503" s="99"/>
      <c r="H503" s="170"/>
      <c r="I503" s="85"/>
      <c r="J503" s="140"/>
    </row>
    <row r="504" spans="1:12" s="91" customFormat="1" ht="11" customHeight="1">
      <c r="A504" s="86"/>
      <c r="B504" s="86"/>
      <c r="C504" s="86"/>
      <c r="D504" s="111" t="s">
        <v>373</v>
      </c>
      <c r="E504" s="83" t="s">
        <v>374</v>
      </c>
      <c r="F504" s="112" t="s">
        <v>360</v>
      </c>
      <c r="G504" s="112"/>
      <c r="H504" s="170"/>
      <c r="I504" s="85"/>
      <c r="J504" s="140"/>
    </row>
    <row r="505" spans="1:12" s="91" customFormat="1" ht="12" customHeight="1">
      <c r="A505" s="86"/>
      <c r="B505" s="86"/>
      <c r="C505" s="82" t="s">
        <v>346</v>
      </c>
      <c r="D505" s="83">
        <v>0.64500000000000002</v>
      </c>
      <c r="E505" s="83">
        <v>3.4</v>
      </c>
      <c r="F505" s="83">
        <v>12</v>
      </c>
      <c r="G505" s="83"/>
      <c r="H505" s="170"/>
      <c r="I505" s="85"/>
      <c r="J505" s="179">
        <v>745</v>
      </c>
      <c r="L505" s="182">
        <f>J505*F505</f>
        <v>8940</v>
      </c>
    </row>
    <row r="506" spans="1:12" s="91" customFormat="1" ht="12" customHeight="1">
      <c r="A506" s="86"/>
      <c r="B506" s="86"/>
      <c r="C506" s="82" t="s">
        <v>416</v>
      </c>
      <c r="D506" s="83">
        <v>0.34</v>
      </c>
      <c r="E506" s="83">
        <v>2.95</v>
      </c>
      <c r="F506" s="83">
        <v>4</v>
      </c>
      <c r="G506" s="83"/>
      <c r="H506" s="170"/>
      <c r="I506" s="85"/>
      <c r="J506" s="179">
        <v>495</v>
      </c>
      <c r="L506" s="182">
        <f>J506*F506</f>
        <v>1980</v>
      </c>
    </row>
    <row r="507" spans="1:12" s="91" customFormat="1" ht="12" customHeight="1">
      <c r="A507" s="86"/>
      <c r="B507" s="86"/>
      <c r="C507" s="82" t="s">
        <v>387</v>
      </c>
      <c r="D507" s="83">
        <v>0.55000000000000004</v>
      </c>
      <c r="E507" s="83">
        <v>3.4</v>
      </c>
      <c r="F507" s="83">
        <v>4</v>
      </c>
      <c r="G507" s="83"/>
      <c r="H507" s="170"/>
      <c r="I507" s="85"/>
      <c r="J507" s="179">
        <v>638</v>
      </c>
      <c r="L507" s="182">
        <f>J507*F507</f>
        <v>2552</v>
      </c>
    </row>
    <row r="508" spans="1:12" s="91" customFormat="1" ht="9" customHeight="1">
      <c r="A508" s="86"/>
      <c r="B508" s="86"/>
      <c r="C508" s="82"/>
      <c r="D508" s="84"/>
      <c r="E508" s="84"/>
      <c r="F508" s="84"/>
      <c r="G508" s="83"/>
      <c r="H508" s="170"/>
      <c r="I508" s="85"/>
      <c r="J508" s="140"/>
    </row>
    <row r="509" spans="1:12" s="90" customFormat="1" ht="15" customHeight="1">
      <c r="A509" s="86" t="s">
        <v>422</v>
      </c>
      <c r="B509" s="86" t="s">
        <v>71</v>
      </c>
      <c r="C509" s="199" t="s">
        <v>419</v>
      </c>
      <c r="D509" s="199"/>
      <c r="E509" s="199"/>
      <c r="F509" s="88"/>
      <c r="G509" s="89"/>
      <c r="H509" s="166">
        <f>F512+F513+F514</f>
        <v>10</v>
      </c>
      <c r="I509" s="167" t="s">
        <v>71</v>
      </c>
      <c r="J509" s="179"/>
      <c r="K509" s="91"/>
      <c r="L509" s="182"/>
    </row>
    <row r="510" spans="1:12" s="91" customFormat="1" ht="58" customHeight="1">
      <c r="A510" s="86"/>
      <c r="B510" s="86"/>
      <c r="C510" s="87" t="s">
        <v>537</v>
      </c>
      <c r="D510" s="86"/>
      <c r="E510" s="82"/>
      <c r="F510" s="82"/>
      <c r="G510" s="99"/>
      <c r="H510" s="170"/>
      <c r="I510" s="85"/>
      <c r="J510" s="140"/>
    </row>
    <row r="511" spans="1:12" s="91" customFormat="1" ht="11" customHeight="1">
      <c r="A511" s="86"/>
      <c r="B511" s="86"/>
      <c r="C511" s="86"/>
      <c r="D511" s="111" t="s">
        <v>373</v>
      </c>
      <c r="E511" s="83" t="s">
        <v>374</v>
      </c>
      <c r="F511" s="112" t="s">
        <v>360</v>
      </c>
      <c r="G511" s="112"/>
      <c r="H511" s="170"/>
      <c r="I511" s="85"/>
      <c r="J511" s="140"/>
    </row>
    <row r="512" spans="1:12" s="91" customFormat="1" ht="12" customHeight="1">
      <c r="A512" s="86"/>
      <c r="B512" s="86"/>
      <c r="C512" s="82" t="s">
        <v>346</v>
      </c>
      <c r="D512" s="83">
        <v>0.32</v>
      </c>
      <c r="E512" s="83">
        <v>3.4</v>
      </c>
      <c r="F512" s="83">
        <v>6</v>
      </c>
      <c r="G512" s="83"/>
      <c r="H512" s="170"/>
      <c r="I512" s="85"/>
      <c r="J512" s="179">
        <v>548</v>
      </c>
      <c r="L512" s="182">
        <f>J512*F512</f>
        <v>3288</v>
      </c>
    </row>
    <row r="513" spans="1:12" s="91" customFormat="1" ht="12" customHeight="1">
      <c r="A513" s="86"/>
      <c r="B513" s="86"/>
      <c r="C513" s="82" t="s">
        <v>416</v>
      </c>
      <c r="D513" s="83">
        <v>0.34</v>
      </c>
      <c r="E513" s="83">
        <v>2.95</v>
      </c>
      <c r="F513" s="83">
        <v>2</v>
      </c>
      <c r="G513" s="83"/>
      <c r="H513" s="170"/>
      <c r="I513" s="85"/>
      <c r="J513" s="179">
        <v>495</v>
      </c>
      <c r="L513" s="182">
        <f>J513*F513</f>
        <v>990</v>
      </c>
    </row>
    <row r="514" spans="1:12" s="91" customFormat="1" ht="12" customHeight="1">
      <c r="A514" s="86"/>
      <c r="B514" s="86"/>
      <c r="C514" s="82" t="s">
        <v>387</v>
      </c>
      <c r="D514" s="83">
        <v>0.31</v>
      </c>
      <c r="E514" s="83">
        <v>3.4</v>
      </c>
      <c r="F514" s="83">
        <v>2</v>
      </c>
      <c r="G514" s="83"/>
      <c r="H514" s="170"/>
      <c r="I514" s="85"/>
      <c r="J514" s="179">
        <v>539</v>
      </c>
      <c r="L514" s="182">
        <f>J514*F514</f>
        <v>1078</v>
      </c>
    </row>
    <row r="515" spans="1:12" s="91" customFormat="1" ht="9" customHeight="1">
      <c r="A515" s="86"/>
      <c r="B515" s="86"/>
      <c r="C515" s="82"/>
      <c r="D515" s="84"/>
      <c r="E515" s="84"/>
      <c r="F515" s="84"/>
      <c r="G515" s="83"/>
      <c r="H515" s="170"/>
      <c r="I515" s="85"/>
      <c r="J515" s="140"/>
    </row>
    <row r="516" spans="1:12" s="90" customFormat="1" ht="15" customHeight="1">
      <c r="A516" s="86" t="s">
        <v>423</v>
      </c>
      <c r="B516" s="86" t="s">
        <v>71</v>
      </c>
      <c r="C516" s="199" t="s">
        <v>248</v>
      </c>
      <c r="D516" s="199"/>
      <c r="E516" s="199"/>
      <c r="F516" s="88"/>
      <c r="G516" s="89"/>
      <c r="H516" s="166">
        <f>F519+F520+F521</f>
        <v>12</v>
      </c>
      <c r="I516" s="167" t="s">
        <v>71</v>
      </c>
      <c r="J516" s="139"/>
    </row>
    <row r="517" spans="1:12" s="91" customFormat="1" ht="57" customHeight="1">
      <c r="A517" s="86"/>
      <c r="B517" s="86"/>
      <c r="C517" s="87" t="s">
        <v>420</v>
      </c>
      <c r="D517" s="86"/>
      <c r="E517" s="82"/>
      <c r="F517" s="82"/>
      <c r="G517" s="99"/>
      <c r="H517" s="170"/>
      <c r="I517" s="85"/>
      <c r="J517" s="140"/>
    </row>
    <row r="518" spans="1:12" s="91" customFormat="1" ht="11" customHeight="1">
      <c r="A518" s="86"/>
      <c r="B518" s="86"/>
      <c r="C518" s="86"/>
      <c r="D518" s="111" t="s">
        <v>373</v>
      </c>
      <c r="E518" s="83" t="s">
        <v>374</v>
      </c>
      <c r="F518" s="112" t="s">
        <v>360</v>
      </c>
      <c r="G518" s="112"/>
      <c r="H518" s="170"/>
      <c r="I518" s="85"/>
      <c r="J518" s="140"/>
    </row>
    <row r="519" spans="1:12" s="91" customFormat="1" ht="12" customHeight="1">
      <c r="A519" s="86"/>
      <c r="B519" s="86"/>
      <c r="C519" s="82" t="s">
        <v>424</v>
      </c>
      <c r="D519" s="83">
        <v>0.6</v>
      </c>
      <c r="E519" s="83">
        <v>2.95</v>
      </c>
      <c r="F519" s="83">
        <v>8</v>
      </c>
      <c r="G519" s="83"/>
      <c r="H519" s="170"/>
      <c r="I519" s="85"/>
      <c r="J519" s="179">
        <v>843</v>
      </c>
      <c r="L519" s="182">
        <f>J519*F519</f>
        <v>6744</v>
      </c>
    </row>
    <row r="520" spans="1:12" s="91" customFormat="1" ht="12" customHeight="1">
      <c r="A520" s="86"/>
      <c r="B520" s="86"/>
      <c r="C520" s="82"/>
      <c r="D520" s="83">
        <v>0.52</v>
      </c>
      <c r="E520" s="83">
        <v>2.95</v>
      </c>
      <c r="F520" s="83">
        <v>2</v>
      </c>
      <c r="G520" s="83"/>
      <c r="H520" s="170"/>
      <c r="I520" s="85"/>
      <c r="J520" s="179">
        <v>797.5</v>
      </c>
      <c r="L520" s="182">
        <f>J520*F520</f>
        <v>1595</v>
      </c>
    </row>
    <row r="521" spans="1:12" s="91" customFormat="1" ht="12" customHeight="1">
      <c r="A521" s="86"/>
      <c r="B521" s="86"/>
      <c r="C521" s="82"/>
      <c r="D521" s="83">
        <v>0.75</v>
      </c>
      <c r="E521" s="83">
        <v>2.95</v>
      </c>
      <c r="F521" s="83">
        <v>2</v>
      </c>
      <c r="G521" s="83"/>
      <c r="H521" s="170"/>
      <c r="I521" s="85"/>
      <c r="J521" s="179">
        <v>998.75</v>
      </c>
      <c r="L521" s="182">
        <f>J521*F521</f>
        <v>1997.5</v>
      </c>
    </row>
    <row r="522" spans="1:12" s="91" customFormat="1" ht="9" customHeight="1">
      <c r="A522" s="86"/>
      <c r="B522" s="86"/>
      <c r="C522" s="82"/>
      <c r="D522" s="84"/>
      <c r="E522" s="84"/>
      <c r="F522" s="84"/>
      <c r="G522" s="83"/>
      <c r="H522" s="170"/>
      <c r="I522" s="85"/>
      <c r="J522" s="140"/>
    </row>
    <row r="523" spans="1:12" s="90" customFormat="1" ht="15" customHeight="1">
      <c r="A523" s="86" t="s">
        <v>425</v>
      </c>
      <c r="B523" s="86" t="s">
        <v>90</v>
      </c>
      <c r="C523" s="199" t="s">
        <v>249</v>
      </c>
      <c r="D523" s="199"/>
      <c r="E523" s="199"/>
      <c r="F523" s="88"/>
      <c r="G523" s="89"/>
      <c r="H523" s="166">
        <f>4.19+3.19+1.63+3.63+4.18+4.22+4.22+3.92+3.92+3.27+4.32+3.39+4.55+3.9+2.47+2.47+3.01+4.23+3.7+3.25</f>
        <v>71.66</v>
      </c>
      <c r="I523" s="167" t="s">
        <v>90</v>
      </c>
      <c r="J523" s="179">
        <v>45</v>
      </c>
      <c r="K523" s="91"/>
      <c r="L523" s="182">
        <f>J523*H523</f>
        <v>3224.7</v>
      </c>
    </row>
    <row r="524" spans="1:12" s="91" customFormat="1" ht="38" customHeight="1">
      <c r="A524" s="86"/>
      <c r="B524" s="86"/>
      <c r="C524" s="87" t="s">
        <v>508</v>
      </c>
      <c r="D524" s="86"/>
      <c r="E524" s="82"/>
      <c r="F524" s="82"/>
      <c r="G524" s="99"/>
      <c r="H524" s="170"/>
      <c r="I524" s="85"/>
      <c r="J524" s="140"/>
    </row>
    <row r="525" spans="1:12" s="91" customFormat="1" ht="9" customHeight="1">
      <c r="A525" s="86"/>
      <c r="B525" s="86"/>
      <c r="C525" s="82"/>
      <c r="D525" s="84"/>
      <c r="E525" s="84"/>
      <c r="F525" s="84"/>
      <c r="G525" s="83"/>
      <c r="H525" s="170"/>
      <c r="I525" s="85"/>
      <c r="J525" s="140"/>
    </row>
    <row r="526" spans="1:12" s="90" customFormat="1" ht="15" customHeight="1">
      <c r="A526" s="86" t="s">
        <v>509</v>
      </c>
      <c r="B526" s="86" t="s">
        <v>90</v>
      </c>
      <c r="C526" s="199" t="s">
        <v>510</v>
      </c>
      <c r="D526" s="199"/>
      <c r="E526" s="199"/>
      <c r="F526" s="88"/>
      <c r="G526" s="89"/>
      <c r="H526" s="166">
        <f>(0.77*2)+(0.64*2*3)+(0.56*2)+(0.55*3*2)+(0.64*2)+(0.7*2)+(0.79*2)+(0.7*2)</f>
        <v>15.46</v>
      </c>
      <c r="I526" s="167" t="s">
        <v>90</v>
      </c>
      <c r="J526" s="179">
        <v>45</v>
      </c>
      <c r="K526" s="91"/>
      <c r="L526" s="182">
        <f>J526*H526</f>
        <v>695.7</v>
      </c>
    </row>
    <row r="527" spans="1:12" s="91" customFormat="1" ht="38" customHeight="1">
      <c r="A527" s="86"/>
      <c r="B527" s="86"/>
      <c r="C527" s="87" t="s">
        <v>511</v>
      </c>
      <c r="D527" s="86"/>
      <c r="E527" s="82"/>
      <c r="F527" s="82"/>
      <c r="G527" s="99"/>
      <c r="H527" s="170"/>
      <c r="I527" s="85"/>
      <c r="J527" s="140"/>
    </row>
    <row r="528" spans="1:12" s="91" customFormat="1" ht="9" customHeight="1">
      <c r="A528" s="86"/>
      <c r="B528" s="86"/>
      <c r="C528" s="82"/>
      <c r="D528" s="84"/>
      <c r="E528" s="84"/>
      <c r="F528" s="84"/>
      <c r="G528" s="83"/>
      <c r="H528" s="170"/>
      <c r="I528" s="85"/>
      <c r="J528" s="140"/>
    </row>
    <row r="529" spans="1:13" s="91" customFormat="1" ht="9" customHeight="1">
      <c r="A529" s="86"/>
      <c r="B529" s="86"/>
      <c r="C529" s="82"/>
      <c r="D529" s="84"/>
      <c r="E529" s="84"/>
      <c r="F529" s="84"/>
      <c r="G529" s="83"/>
      <c r="H529" s="170"/>
      <c r="I529" s="85"/>
      <c r="J529" s="140"/>
    </row>
    <row r="530" spans="1:13" s="68" customFormat="1" ht="15">
      <c r="A530" s="196" t="s">
        <v>539</v>
      </c>
      <c r="B530" s="196"/>
      <c r="C530" s="196"/>
      <c r="D530" s="196"/>
      <c r="E530" s="196"/>
      <c r="F530" s="81"/>
      <c r="G530" s="80"/>
      <c r="H530" s="162"/>
      <c r="I530" s="78"/>
      <c r="J530" s="163"/>
      <c r="K530" s="157"/>
      <c r="L530" s="164"/>
      <c r="M530" s="165">
        <f>SUM(L533:L546)</f>
        <v>32306.400000000005</v>
      </c>
    </row>
    <row r="531" spans="1:13" s="91" customFormat="1" ht="9" customHeight="1">
      <c r="A531" s="86"/>
      <c r="B531" s="86"/>
      <c r="C531" s="82"/>
      <c r="D531" s="84"/>
      <c r="E531" s="84"/>
      <c r="F531" s="84"/>
      <c r="G531" s="83"/>
      <c r="H531" s="170"/>
      <c r="I531" s="85"/>
      <c r="J531" s="138"/>
      <c r="K531" s="70"/>
      <c r="L531" s="70"/>
      <c r="M531" s="70"/>
    </row>
    <row r="532" spans="1:13" s="91" customFormat="1" ht="13" customHeight="1">
      <c r="A532" s="86"/>
      <c r="B532" s="86"/>
      <c r="C532" s="82"/>
      <c r="D532" s="84"/>
      <c r="E532" s="84"/>
      <c r="F532" s="84"/>
      <c r="G532" s="83"/>
      <c r="H532" s="170"/>
      <c r="I532" s="85"/>
      <c r="J532" s="187" t="s">
        <v>305</v>
      </c>
      <c r="K532" s="188"/>
      <c r="L532" s="189" t="s">
        <v>553</v>
      </c>
      <c r="M532" s="70"/>
    </row>
    <row r="533" spans="1:13" s="90" customFormat="1" ht="15" customHeight="1">
      <c r="A533" s="86" t="s">
        <v>262</v>
      </c>
      <c r="B533" s="86" t="s">
        <v>71</v>
      </c>
      <c r="C533" s="199" t="s">
        <v>426</v>
      </c>
      <c r="D533" s="199"/>
      <c r="E533" s="199"/>
      <c r="F533" s="88"/>
      <c r="G533" s="89"/>
      <c r="H533" s="166">
        <v>1</v>
      </c>
      <c r="I533" s="167" t="s">
        <v>71</v>
      </c>
      <c r="J533" s="179">
        <v>1202.99</v>
      </c>
      <c r="K533" s="91"/>
      <c r="L533" s="182">
        <f>J533*H533</f>
        <v>1202.99</v>
      </c>
    </row>
    <row r="534" spans="1:13" s="91" customFormat="1" ht="132" customHeight="1">
      <c r="A534" s="86"/>
      <c r="B534" s="86"/>
      <c r="C534" s="87" t="s">
        <v>430</v>
      </c>
      <c r="D534" s="86"/>
      <c r="E534" s="82"/>
      <c r="F534" s="82"/>
      <c r="G534" s="99"/>
      <c r="H534" s="170"/>
      <c r="I534" s="85"/>
      <c r="J534" s="140"/>
    </row>
    <row r="535" spans="1:13" s="91" customFormat="1" ht="9" customHeight="1">
      <c r="A535" s="86"/>
      <c r="B535" s="86"/>
      <c r="C535" s="82"/>
      <c r="D535" s="84"/>
      <c r="E535" s="84"/>
      <c r="F535" s="84"/>
      <c r="G535" s="83"/>
      <c r="H535" s="170"/>
      <c r="I535" s="85"/>
      <c r="J535" s="140"/>
    </row>
    <row r="536" spans="1:13" s="90" customFormat="1" ht="15" customHeight="1">
      <c r="A536" s="86" t="s">
        <v>263</v>
      </c>
      <c r="B536" s="86" t="s">
        <v>71</v>
      </c>
      <c r="C536" s="199" t="s">
        <v>264</v>
      </c>
      <c r="D536" s="199"/>
      <c r="E536" s="199"/>
      <c r="F536" s="88"/>
      <c r="G536" s="89"/>
      <c r="H536" s="166">
        <v>7</v>
      </c>
      <c r="I536" s="167" t="s">
        <v>71</v>
      </c>
      <c r="J536" s="179">
        <v>2693.7</v>
      </c>
      <c r="K536" s="91"/>
      <c r="L536" s="182">
        <f>J536*H536</f>
        <v>18855.899999999998</v>
      </c>
    </row>
    <row r="537" spans="1:13" s="91" customFormat="1" ht="132" customHeight="1">
      <c r="A537" s="86"/>
      <c r="B537" s="86"/>
      <c r="C537" s="87" t="s">
        <v>431</v>
      </c>
      <c r="D537" s="86"/>
      <c r="E537" s="82"/>
      <c r="F537" s="82"/>
      <c r="G537" s="99"/>
      <c r="H537" s="170"/>
      <c r="I537" s="85"/>
      <c r="J537" s="140"/>
    </row>
    <row r="538" spans="1:13" s="91" customFormat="1" ht="9" customHeight="1">
      <c r="A538" s="86"/>
      <c r="B538" s="86"/>
      <c r="C538" s="82"/>
      <c r="D538" s="84"/>
      <c r="E538" s="84"/>
      <c r="F538" s="84"/>
      <c r="G538" s="83"/>
      <c r="H538" s="170"/>
      <c r="I538" s="85"/>
      <c r="J538" s="140"/>
    </row>
    <row r="539" spans="1:13" s="90" customFormat="1" ht="15" customHeight="1">
      <c r="A539" s="86" t="s">
        <v>265</v>
      </c>
      <c r="B539" s="86" t="s">
        <v>71</v>
      </c>
      <c r="C539" s="199" t="s">
        <v>266</v>
      </c>
      <c r="D539" s="199"/>
      <c r="E539" s="199"/>
      <c r="F539" s="88"/>
      <c r="G539" s="89"/>
      <c r="H539" s="166">
        <v>2</v>
      </c>
      <c r="I539" s="167" t="s">
        <v>71</v>
      </c>
      <c r="J539" s="179">
        <v>2761.13</v>
      </c>
      <c r="K539" s="91"/>
      <c r="L539" s="182">
        <f>J539*H539</f>
        <v>5522.26</v>
      </c>
    </row>
    <row r="540" spans="1:13" s="91" customFormat="1" ht="135" customHeight="1">
      <c r="A540" s="86"/>
      <c r="B540" s="86"/>
      <c r="C540" s="87" t="s">
        <v>429</v>
      </c>
      <c r="D540" s="86"/>
      <c r="E540" s="82"/>
      <c r="F540" s="82"/>
      <c r="G540" s="99"/>
      <c r="H540" s="170"/>
      <c r="I540" s="85"/>
      <c r="J540" s="140"/>
    </row>
    <row r="541" spans="1:13" s="91" customFormat="1" ht="9" customHeight="1">
      <c r="A541" s="86"/>
      <c r="B541" s="86"/>
      <c r="C541" s="82"/>
      <c r="D541" s="84"/>
      <c r="E541" s="84"/>
      <c r="F541" s="84"/>
      <c r="G541" s="83"/>
      <c r="H541" s="170"/>
      <c r="I541" s="85"/>
      <c r="J541" s="140"/>
    </row>
    <row r="542" spans="1:13" s="90" customFormat="1" ht="15" customHeight="1">
      <c r="A542" s="86" t="s">
        <v>267</v>
      </c>
      <c r="B542" s="86" t="s">
        <v>71</v>
      </c>
      <c r="C542" s="199" t="s">
        <v>427</v>
      </c>
      <c r="D542" s="199"/>
      <c r="E542" s="199"/>
      <c r="F542" s="88"/>
      <c r="G542" s="89"/>
      <c r="H542" s="166">
        <v>2</v>
      </c>
      <c r="I542" s="167" t="s">
        <v>71</v>
      </c>
      <c r="J542" s="179">
        <f>J539</f>
        <v>2761.13</v>
      </c>
      <c r="K542" s="91"/>
      <c r="L542" s="182">
        <f>J542*H542</f>
        <v>5522.26</v>
      </c>
    </row>
    <row r="543" spans="1:13" s="91" customFormat="1" ht="133" customHeight="1">
      <c r="A543" s="86"/>
      <c r="B543" s="86"/>
      <c r="C543" s="87" t="s">
        <v>429</v>
      </c>
      <c r="D543" s="86"/>
      <c r="E543" s="82"/>
      <c r="F543" s="82"/>
      <c r="G543" s="99"/>
      <c r="H543" s="170"/>
      <c r="I543" s="85"/>
      <c r="J543" s="140"/>
    </row>
    <row r="544" spans="1:13" s="91" customFormat="1" ht="9" customHeight="1">
      <c r="A544" s="86"/>
      <c r="B544" s="86"/>
      <c r="C544" s="82"/>
      <c r="D544" s="84"/>
      <c r="E544" s="84"/>
      <c r="F544" s="84"/>
      <c r="G544" s="83"/>
      <c r="H544" s="170"/>
      <c r="I544" s="85"/>
      <c r="J544" s="140"/>
    </row>
    <row r="545" spans="1:13" s="90" customFormat="1" ht="15" customHeight="1">
      <c r="A545" s="86" t="s">
        <v>268</v>
      </c>
      <c r="B545" s="86" t="s">
        <v>71</v>
      </c>
      <c r="C545" s="199" t="s">
        <v>432</v>
      </c>
      <c r="D545" s="199"/>
      <c r="E545" s="199"/>
      <c r="F545" s="88"/>
      <c r="G545" s="89"/>
      <c r="H545" s="166">
        <v>1</v>
      </c>
      <c r="I545" s="167" t="s">
        <v>71</v>
      </c>
      <c r="J545" s="179">
        <f>J533</f>
        <v>1202.99</v>
      </c>
      <c r="K545" s="91"/>
      <c r="L545" s="182">
        <f>J545*H545</f>
        <v>1202.99</v>
      </c>
    </row>
    <row r="546" spans="1:13" s="91" customFormat="1" ht="131" customHeight="1">
      <c r="A546" s="86"/>
      <c r="B546" s="86"/>
      <c r="C546" s="87" t="s">
        <v>507</v>
      </c>
      <c r="D546" s="86"/>
      <c r="E546" s="82"/>
      <c r="F546" s="82"/>
      <c r="G546" s="99"/>
      <c r="H546" s="170"/>
      <c r="I546" s="85"/>
      <c r="J546" s="140"/>
    </row>
    <row r="547" spans="1:13" s="91" customFormat="1" ht="9" customHeight="1">
      <c r="A547" s="86"/>
      <c r="B547" s="86"/>
      <c r="C547" s="82"/>
      <c r="D547" s="84"/>
      <c r="E547" s="84"/>
      <c r="F547" s="84"/>
      <c r="G547" s="83"/>
      <c r="H547" s="170"/>
      <c r="I547" s="85"/>
      <c r="J547" s="140"/>
    </row>
    <row r="548" spans="1:13" s="68" customFormat="1" ht="15">
      <c r="A548" s="196" t="s">
        <v>540</v>
      </c>
      <c r="B548" s="196"/>
      <c r="C548" s="196"/>
      <c r="D548" s="196"/>
      <c r="E548" s="196"/>
      <c r="F548" s="81"/>
      <c r="G548" s="80"/>
      <c r="H548" s="162"/>
      <c r="I548" s="78"/>
      <c r="J548" s="163"/>
      <c r="K548" s="157"/>
      <c r="L548" s="164"/>
      <c r="M548" s="165">
        <f>SUM(L551:L626)</f>
        <v>16738.216699999997</v>
      </c>
    </row>
    <row r="549" spans="1:13" s="91" customFormat="1" ht="9" customHeight="1">
      <c r="A549" s="86"/>
      <c r="B549" s="86"/>
      <c r="C549" s="82"/>
      <c r="D549" s="84"/>
      <c r="E549" s="84"/>
      <c r="F549" s="84"/>
      <c r="G549" s="83"/>
      <c r="H549" s="170"/>
      <c r="I549" s="85"/>
      <c r="J549" s="138"/>
      <c r="K549" s="70"/>
      <c r="L549" s="70"/>
      <c r="M549" s="70"/>
    </row>
    <row r="550" spans="1:13" s="91" customFormat="1" ht="13" customHeight="1">
      <c r="A550" s="86"/>
      <c r="B550" s="86"/>
      <c r="C550" s="82"/>
      <c r="D550" s="84"/>
      <c r="E550" s="84"/>
      <c r="F550" s="84"/>
      <c r="G550" s="83"/>
      <c r="H550" s="170"/>
      <c r="I550" s="85"/>
      <c r="J550" s="187" t="s">
        <v>305</v>
      </c>
      <c r="K550" s="188"/>
      <c r="L550" s="189" t="s">
        <v>553</v>
      </c>
      <c r="M550" s="70"/>
    </row>
    <row r="551" spans="1:13" s="90" customFormat="1" ht="15" customHeight="1">
      <c r="A551" s="86" t="s">
        <v>269</v>
      </c>
      <c r="B551" s="86" t="s">
        <v>7</v>
      </c>
      <c r="C551" s="199" t="s">
        <v>273</v>
      </c>
      <c r="D551" s="199"/>
      <c r="E551" s="199"/>
      <c r="F551" s="88"/>
      <c r="G551" s="89"/>
      <c r="H551" s="166">
        <f>SUM(G554:G577)</f>
        <v>258.55549999999994</v>
      </c>
      <c r="I551" s="167" t="s">
        <v>7</v>
      </c>
      <c r="J551" s="168">
        <v>10.8</v>
      </c>
      <c r="L551" s="183">
        <f>H551*J551</f>
        <v>2792.3993999999993</v>
      </c>
    </row>
    <row r="552" spans="1:13" s="91" customFormat="1" ht="115" customHeight="1">
      <c r="A552" s="86"/>
      <c r="B552" s="86"/>
      <c r="C552" s="87" t="s">
        <v>270</v>
      </c>
      <c r="D552" s="86"/>
      <c r="E552" s="82"/>
      <c r="F552" s="82"/>
      <c r="G552" s="99"/>
      <c r="H552" s="170"/>
      <c r="I552" s="85"/>
      <c r="J552" s="140"/>
    </row>
    <row r="553" spans="1:13" s="91" customFormat="1" ht="11" customHeight="1">
      <c r="A553" s="86"/>
      <c r="B553" s="86"/>
      <c r="C553" s="86"/>
      <c r="D553" s="111" t="s">
        <v>373</v>
      </c>
      <c r="E553" s="83" t="s">
        <v>406</v>
      </c>
      <c r="F553" s="83" t="s">
        <v>360</v>
      </c>
      <c r="G553" s="112" t="s">
        <v>383</v>
      </c>
      <c r="H553" s="170"/>
      <c r="I553" s="85"/>
      <c r="J553" s="140"/>
    </row>
    <row r="554" spans="1:13" s="91" customFormat="1" ht="12" customHeight="1">
      <c r="A554" s="86"/>
      <c r="B554" s="86"/>
      <c r="C554" s="82" t="s">
        <v>95</v>
      </c>
      <c r="D554" s="83">
        <v>2.15</v>
      </c>
      <c r="E554" s="83">
        <v>2.95</v>
      </c>
      <c r="G554" s="83">
        <f>D554*E554</f>
        <v>6.3425000000000002</v>
      </c>
      <c r="H554" s="170"/>
      <c r="I554" s="85"/>
      <c r="J554" s="140"/>
    </row>
    <row r="555" spans="1:13" s="91" customFormat="1" ht="12" customHeight="1">
      <c r="A555" s="86"/>
      <c r="B555" s="86"/>
      <c r="C555" s="82"/>
      <c r="D555" s="83">
        <v>1.52</v>
      </c>
      <c r="E555" s="83">
        <v>2.95</v>
      </c>
      <c r="G555" s="83">
        <f>D555*E555</f>
        <v>4.484</v>
      </c>
      <c r="H555" s="170"/>
      <c r="I555" s="85"/>
      <c r="J555" s="140"/>
    </row>
    <row r="556" spans="1:13" s="91" customFormat="1" ht="12" customHeight="1">
      <c r="A556" s="86"/>
      <c r="B556" s="86"/>
      <c r="C556" s="82"/>
      <c r="D556" s="83">
        <f>0.56+0.46</f>
        <v>1.02</v>
      </c>
      <c r="E556" s="83">
        <v>2.95</v>
      </c>
      <c r="G556" s="83">
        <f>D556*E556</f>
        <v>3.0090000000000003</v>
      </c>
      <c r="H556" s="170"/>
      <c r="I556" s="85"/>
      <c r="J556" s="140"/>
    </row>
    <row r="557" spans="1:13" s="91" customFormat="1" ht="12" customHeight="1">
      <c r="A557" s="86"/>
      <c r="B557" s="86"/>
      <c r="C557" s="82" t="s">
        <v>434</v>
      </c>
      <c r="D557" s="83">
        <v>4.1399999999999997</v>
      </c>
      <c r="E557" s="83">
        <v>2.95</v>
      </c>
      <c r="G557" s="83">
        <f>D557*E557</f>
        <v>12.212999999999999</v>
      </c>
      <c r="H557" s="170"/>
      <c r="I557" s="85"/>
      <c r="J557" s="140"/>
    </row>
    <row r="558" spans="1:13" s="91" customFormat="1" ht="12" customHeight="1">
      <c r="A558" s="86"/>
      <c r="B558" s="86"/>
      <c r="C558" s="82" t="s">
        <v>433</v>
      </c>
      <c r="D558" s="83">
        <v>3.35</v>
      </c>
      <c r="E558" s="83">
        <v>2.95</v>
      </c>
      <c r="G558" s="83">
        <f>D558*E558</f>
        <v>9.8825000000000003</v>
      </c>
      <c r="H558" s="170"/>
      <c r="I558" s="85"/>
      <c r="J558" s="140"/>
    </row>
    <row r="559" spans="1:13" s="91" customFormat="1" ht="12" customHeight="1">
      <c r="A559" s="86"/>
      <c r="B559" s="86"/>
      <c r="C559" s="82" t="s">
        <v>368</v>
      </c>
      <c r="D559" s="83">
        <v>3.45</v>
      </c>
      <c r="E559" s="83">
        <v>2.5</v>
      </c>
      <c r="F559" s="83">
        <v>2</v>
      </c>
      <c r="G559" s="83">
        <f t="shared" ref="G559:G573" si="6">D559*E559*F559</f>
        <v>17.25</v>
      </c>
      <c r="H559" s="170"/>
      <c r="I559" s="85"/>
      <c r="J559" s="140"/>
    </row>
    <row r="560" spans="1:13" s="91" customFormat="1" ht="12" customHeight="1">
      <c r="A560" s="86"/>
      <c r="B560" s="86"/>
      <c r="C560" s="82"/>
      <c r="D560" s="83">
        <v>3.73</v>
      </c>
      <c r="E560" s="83">
        <v>2.5</v>
      </c>
      <c r="F560" s="83">
        <v>2</v>
      </c>
      <c r="G560" s="83">
        <f t="shared" si="6"/>
        <v>18.649999999999999</v>
      </c>
      <c r="H560" s="170"/>
      <c r="I560" s="85"/>
      <c r="J560" s="140"/>
    </row>
    <row r="561" spans="1:10" s="91" customFormat="1" ht="12" customHeight="1">
      <c r="A561" s="86"/>
      <c r="B561" s="86"/>
      <c r="C561" s="82" t="s">
        <v>369</v>
      </c>
      <c r="D561" s="83">
        <v>4.0999999999999996</v>
      </c>
      <c r="E561" s="83">
        <v>2.5</v>
      </c>
      <c r="F561" s="83">
        <v>1</v>
      </c>
      <c r="G561" s="83">
        <f t="shared" si="6"/>
        <v>10.25</v>
      </c>
      <c r="H561" s="170"/>
      <c r="I561" s="85"/>
      <c r="J561" s="140"/>
    </row>
    <row r="562" spans="1:10" s="91" customFormat="1" ht="12" customHeight="1">
      <c r="A562" s="86"/>
      <c r="B562" s="86"/>
      <c r="C562" s="82"/>
      <c r="D562" s="83">
        <v>3.11</v>
      </c>
      <c r="E562" s="83">
        <v>2.5</v>
      </c>
      <c r="F562" s="83">
        <v>2</v>
      </c>
      <c r="G562" s="83">
        <f t="shared" si="6"/>
        <v>15.549999999999999</v>
      </c>
      <c r="H562" s="170"/>
      <c r="I562" s="85"/>
      <c r="J562" s="140"/>
    </row>
    <row r="563" spans="1:10" s="91" customFormat="1" ht="12" customHeight="1">
      <c r="A563" s="86"/>
      <c r="B563" s="86"/>
      <c r="C563" s="82"/>
      <c r="D563" s="83">
        <v>3.65</v>
      </c>
      <c r="E563" s="83">
        <v>2.5</v>
      </c>
      <c r="F563" s="83">
        <v>2</v>
      </c>
      <c r="G563" s="83">
        <f t="shared" si="6"/>
        <v>18.25</v>
      </c>
      <c r="H563" s="170"/>
      <c r="I563" s="85"/>
      <c r="J563" s="140"/>
    </row>
    <row r="564" spans="1:10" s="91" customFormat="1" ht="12" customHeight="1">
      <c r="A564" s="86"/>
      <c r="B564" s="86"/>
      <c r="C564" s="82" t="s">
        <v>370</v>
      </c>
      <c r="D564" s="83">
        <v>3.66</v>
      </c>
      <c r="E564" s="83">
        <v>2.5</v>
      </c>
      <c r="F564" s="83">
        <v>2</v>
      </c>
      <c r="G564" s="83">
        <f t="shared" si="6"/>
        <v>18.3</v>
      </c>
      <c r="H564" s="170"/>
      <c r="I564" s="85"/>
      <c r="J564" s="140"/>
    </row>
    <row r="565" spans="1:10" s="91" customFormat="1" ht="12" customHeight="1">
      <c r="A565" s="86"/>
      <c r="B565" s="86"/>
      <c r="C565" s="82"/>
      <c r="D565" s="83">
        <v>1.77</v>
      </c>
      <c r="E565" s="83">
        <v>2.5</v>
      </c>
      <c r="F565" s="83">
        <v>2</v>
      </c>
      <c r="G565" s="83">
        <f t="shared" si="6"/>
        <v>8.85</v>
      </c>
      <c r="H565" s="170"/>
      <c r="I565" s="85"/>
      <c r="J565" s="140"/>
    </row>
    <row r="566" spans="1:10" s="91" customFormat="1" ht="12" customHeight="1">
      <c r="A566" s="86"/>
      <c r="B566" s="86"/>
      <c r="C566" s="82" t="s">
        <v>371</v>
      </c>
      <c r="D566" s="83">
        <v>3.55</v>
      </c>
      <c r="E566" s="83">
        <v>2.5</v>
      </c>
      <c r="F566" s="83">
        <v>2</v>
      </c>
      <c r="G566" s="83">
        <f t="shared" si="6"/>
        <v>17.75</v>
      </c>
      <c r="H566" s="170"/>
      <c r="I566" s="85"/>
      <c r="J566" s="140"/>
    </row>
    <row r="567" spans="1:10" s="91" customFormat="1" ht="12" customHeight="1">
      <c r="A567" s="86"/>
      <c r="B567" s="86"/>
      <c r="C567" s="82"/>
      <c r="D567" s="83">
        <v>1.77</v>
      </c>
      <c r="E567" s="83">
        <v>2.5</v>
      </c>
      <c r="F567" s="83">
        <v>2</v>
      </c>
      <c r="G567" s="83">
        <f t="shared" si="6"/>
        <v>8.85</v>
      </c>
      <c r="H567" s="170"/>
      <c r="I567" s="85"/>
      <c r="J567" s="140"/>
    </row>
    <row r="568" spans="1:10" s="91" customFormat="1" ht="12" customHeight="1">
      <c r="A568" s="86"/>
      <c r="B568" s="86"/>
      <c r="C568" s="82" t="s">
        <v>364</v>
      </c>
      <c r="D568" s="83">
        <v>3.65</v>
      </c>
      <c r="E568" s="83">
        <v>2.5</v>
      </c>
      <c r="F568" s="83">
        <v>2</v>
      </c>
      <c r="G568" s="83">
        <f t="shared" si="6"/>
        <v>18.25</v>
      </c>
      <c r="H568" s="170"/>
      <c r="I568" s="85"/>
      <c r="J568" s="140"/>
    </row>
    <row r="569" spans="1:10" s="91" customFormat="1" ht="12" customHeight="1">
      <c r="A569" s="86"/>
      <c r="B569" s="86"/>
      <c r="C569" s="82"/>
      <c r="D569" s="83">
        <v>3.67</v>
      </c>
      <c r="E569" s="83">
        <v>2.5</v>
      </c>
      <c r="F569" s="83">
        <v>2</v>
      </c>
      <c r="G569" s="83">
        <f t="shared" si="6"/>
        <v>18.350000000000001</v>
      </c>
      <c r="H569" s="170"/>
      <c r="I569" s="85"/>
      <c r="J569" s="140"/>
    </row>
    <row r="570" spans="1:10" s="91" customFormat="1" ht="12" customHeight="1">
      <c r="A570" s="86"/>
      <c r="B570" s="86"/>
      <c r="C570" s="82"/>
      <c r="D570" s="83">
        <v>2.14</v>
      </c>
      <c r="E570" s="83">
        <v>2.5</v>
      </c>
      <c r="F570" s="83">
        <v>1</v>
      </c>
      <c r="G570" s="83">
        <f t="shared" si="6"/>
        <v>5.3500000000000005</v>
      </c>
      <c r="H570" s="170"/>
      <c r="I570" s="85"/>
      <c r="J570" s="140"/>
    </row>
    <row r="571" spans="1:10" s="91" customFormat="1" ht="12" customHeight="1">
      <c r="A571" s="86"/>
      <c r="B571" s="86"/>
      <c r="C571" s="82" t="s">
        <v>362</v>
      </c>
      <c r="D571" s="83">
        <v>0.91</v>
      </c>
      <c r="E571" s="83">
        <v>2.95</v>
      </c>
      <c r="F571" s="83">
        <v>1</v>
      </c>
      <c r="G571" s="83">
        <f t="shared" si="6"/>
        <v>2.6845000000000003</v>
      </c>
      <c r="H571" s="170"/>
      <c r="I571" s="85"/>
      <c r="J571" s="140"/>
    </row>
    <row r="572" spans="1:10" s="91" customFormat="1" ht="12" customHeight="1">
      <c r="A572" s="86"/>
      <c r="B572" s="86"/>
      <c r="C572" s="82"/>
      <c r="D572" s="83">
        <v>1.52</v>
      </c>
      <c r="E572" s="83">
        <v>2.95</v>
      </c>
      <c r="F572" s="83">
        <v>2</v>
      </c>
      <c r="G572" s="83">
        <f t="shared" si="6"/>
        <v>8.968</v>
      </c>
      <c r="H572" s="170"/>
      <c r="I572" s="85"/>
      <c r="J572" s="140"/>
    </row>
    <row r="573" spans="1:10" s="91" customFormat="1" ht="12" customHeight="1">
      <c r="A573" s="86"/>
      <c r="B573" s="86"/>
      <c r="C573" s="82" t="s">
        <v>435</v>
      </c>
      <c r="D573" s="83">
        <v>3.8</v>
      </c>
      <c r="E573" s="83">
        <v>2.5</v>
      </c>
      <c r="F573" s="83">
        <v>1</v>
      </c>
      <c r="G573" s="83">
        <f t="shared" si="6"/>
        <v>9.5</v>
      </c>
      <c r="H573" s="170"/>
      <c r="I573" s="85"/>
      <c r="J573" s="140"/>
    </row>
    <row r="574" spans="1:10" s="91" customFormat="1" ht="12" customHeight="1">
      <c r="A574" s="86"/>
      <c r="B574" s="86"/>
      <c r="C574" s="82" t="s">
        <v>436</v>
      </c>
      <c r="D574" s="83">
        <f>3.51+0.78</f>
        <v>4.29</v>
      </c>
      <c r="E574" s="83">
        <v>2.95</v>
      </c>
      <c r="G574" s="83">
        <f>D574*E574</f>
        <v>12.655500000000002</v>
      </c>
      <c r="H574" s="170"/>
      <c r="I574" s="85"/>
      <c r="J574" s="140"/>
    </row>
    <row r="575" spans="1:10" s="91" customFormat="1" ht="12" customHeight="1">
      <c r="A575" s="86"/>
      <c r="B575" s="86"/>
      <c r="C575" s="82" t="s">
        <v>117</v>
      </c>
      <c r="D575" s="83">
        <v>1.52</v>
      </c>
      <c r="E575" s="83">
        <v>2.95</v>
      </c>
      <c r="F575" s="83">
        <v>7</v>
      </c>
      <c r="G575" s="83">
        <f>D575*E575</f>
        <v>4.484</v>
      </c>
      <c r="H575" s="170"/>
      <c r="I575" s="85"/>
      <c r="J575" s="140"/>
    </row>
    <row r="576" spans="1:10" s="91" customFormat="1" ht="12" customHeight="1">
      <c r="A576" s="86"/>
      <c r="B576" s="86"/>
      <c r="C576" s="82"/>
      <c r="D576" s="83">
        <v>0.85</v>
      </c>
      <c r="E576" s="83">
        <v>2.95</v>
      </c>
      <c r="F576" s="83"/>
      <c r="G576" s="83">
        <f>D576*E576</f>
        <v>2.5075000000000003</v>
      </c>
      <c r="H576" s="170"/>
      <c r="I576" s="85"/>
      <c r="J576" s="140"/>
    </row>
    <row r="577" spans="1:12" s="91" customFormat="1" ht="12" customHeight="1">
      <c r="A577" s="86"/>
      <c r="B577" s="86"/>
      <c r="C577" s="82" t="s">
        <v>437</v>
      </c>
      <c r="D577" s="83">
        <f>1.65+0.82</f>
        <v>2.4699999999999998</v>
      </c>
      <c r="E577" s="83">
        <v>2.5</v>
      </c>
      <c r="G577" s="83">
        <f>D577*E577</f>
        <v>6.1749999999999989</v>
      </c>
      <c r="H577" s="170"/>
      <c r="I577" s="85"/>
      <c r="J577" s="140"/>
    </row>
    <row r="578" spans="1:12" s="91" customFormat="1" ht="9" customHeight="1">
      <c r="A578" s="86"/>
      <c r="B578" s="86"/>
      <c r="C578" s="82"/>
      <c r="D578" s="84"/>
      <c r="E578" s="84"/>
      <c r="F578" s="84"/>
      <c r="G578" s="83"/>
      <c r="H578" s="170"/>
      <c r="I578" s="85"/>
      <c r="J578" s="140"/>
    </row>
    <row r="579" spans="1:12" s="90" customFormat="1" ht="15" customHeight="1">
      <c r="A579" s="86" t="s">
        <v>271</v>
      </c>
      <c r="B579" s="86" t="s">
        <v>7</v>
      </c>
      <c r="C579" s="199" t="s">
        <v>272</v>
      </c>
      <c r="D579" s="199"/>
      <c r="E579" s="199"/>
      <c r="F579" s="88"/>
      <c r="G579" s="89"/>
      <c r="H579" s="166">
        <f>SUM(D581:D586)</f>
        <v>167.18</v>
      </c>
      <c r="I579" s="167" t="s">
        <v>7</v>
      </c>
      <c r="J579" s="168">
        <v>10.8</v>
      </c>
      <c r="L579" s="183">
        <f>H579*J579</f>
        <v>1805.5440000000001</v>
      </c>
    </row>
    <row r="580" spans="1:12" s="91" customFormat="1" ht="126" customHeight="1">
      <c r="A580" s="86"/>
      <c r="B580" s="86"/>
      <c r="C580" s="87" t="s">
        <v>275</v>
      </c>
      <c r="D580" s="86"/>
      <c r="E580" s="82"/>
      <c r="F580" s="82"/>
      <c r="G580" s="99"/>
      <c r="H580" s="170"/>
      <c r="I580" s="85"/>
      <c r="J580" s="140"/>
    </row>
    <row r="581" spans="1:12" s="91" customFormat="1" ht="12" customHeight="1">
      <c r="A581" s="86"/>
      <c r="B581" s="86"/>
      <c r="C581" s="82" t="s">
        <v>438</v>
      </c>
      <c r="D581" s="83">
        <v>130</v>
      </c>
      <c r="E581" s="83"/>
      <c r="G581" s="83"/>
      <c r="H581" s="170"/>
      <c r="I581" s="85"/>
      <c r="J581" s="140"/>
    </row>
    <row r="582" spans="1:12" s="91" customFormat="1" ht="12" customHeight="1">
      <c r="A582" s="86"/>
      <c r="B582" s="86"/>
      <c r="C582" s="82" t="s">
        <v>439</v>
      </c>
      <c r="D582" s="83">
        <f>2.2+2.2</f>
        <v>4.4000000000000004</v>
      </c>
      <c r="E582" s="83"/>
      <c r="G582" s="83"/>
      <c r="H582" s="170"/>
      <c r="I582" s="85"/>
      <c r="J582" s="140"/>
    </row>
    <row r="583" spans="1:12" s="91" customFormat="1" ht="12" customHeight="1">
      <c r="A583" s="86"/>
      <c r="B583" s="86"/>
      <c r="C583" s="82" t="s">
        <v>442</v>
      </c>
      <c r="D583" s="83">
        <v>3.4</v>
      </c>
      <c r="E583" s="83"/>
      <c r="G583" s="83"/>
      <c r="H583" s="170"/>
      <c r="I583" s="85"/>
      <c r="J583" s="140"/>
    </row>
    <row r="584" spans="1:12" s="91" customFormat="1" ht="12" customHeight="1">
      <c r="A584" s="86"/>
      <c r="B584" s="86"/>
      <c r="C584" s="82" t="s">
        <v>440</v>
      </c>
      <c r="D584" s="83">
        <v>2.98</v>
      </c>
      <c r="E584" s="83"/>
      <c r="G584" s="83"/>
      <c r="H584" s="170"/>
      <c r="I584" s="85"/>
      <c r="J584" s="140"/>
    </row>
    <row r="585" spans="1:12" s="91" customFormat="1" ht="12" customHeight="1">
      <c r="A585" s="86"/>
      <c r="B585" s="86"/>
      <c r="C585" s="82" t="s">
        <v>441</v>
      </c>
      <c r="D585" s="83">
        <v>13.35</v>
      </c>
      <c r="E585" s="83"/>
      <c r="G585" s="83"/>
      <c r="H585" s="170"/>
      <c r="I585" s="85"/>
      <c r="J585" s="140"/>
    </row>
    <row r="586" spans="1:12" s="91" customFormat="1" ht="12" customHeight="1">
      <c r="A586" s="86"/>
      <c r="B586" s="86"/>
      <c r="C586" s="82" t="s">
        <v>443</v>
      </c>
      <c r="D586" s="83">
        <v>13.05</v>
      </c>
      <c r="E586" s="83"/>
      <c r="G586" s="83"/>
      <c r="H586" s="170"/>
      <c r="I586" s="85"/>
      <c r="J586" s="140"/>
    </row>
    <row r="587" spans="1:12" s="91" customFormat="1" ht="9" customHeight="1">
      <c r="A587" s="86"/>
      <c r="B587" s="86"/>
      <c r="C587" s="82"/>
      <c r="D587" s="84"/>
      <c r="E587" s="84"/>
      <c r="F587" s="84"/>
      <c r="G587" s="83"/>
      <c r="H587" s="170"/>
      <c r="I587" s="85"/>
      <c r="J587" s="140"/>
    </row>
    <row r="588" spans="1:12" s="90" customFormat="1" ht="15" customHeight="1">
      <c r="A588" s="86" t="s">
        <v>274</v>
      </c>
      <c r="B588" s="86" t="s">
        <v>7</v>
      </c>
      <c r="C588" s="199" t="s">
        <v>445</v>
      </c>
      <c r="D588" s="199"/>
      <c r="E588" s="199"/>
      <c r="F588" s="88"/>
      <c r="G588" s="89"/>
      <c r="H588" s="166">
        <f>SUM(G591:G605)</f>
        <v>73.269000000000005</v>
      </c>
      <c r="I588" s="167" t="s">
        <v>7</v>
      </c>
      <c r="J588" s="168">
        <v>35.700000000000003</v>
      </c>
      <c r="L588" s="183">
        <f>H588*J588</f>
        <v>2615.7033000000006</v>
      </c>
    </row>
    <row r="589" spans="1:12" s="91" customFormat="1" ht="92" customHeight="1">
      <c r="A589" s="86"/>
      <c r="B589" s="86"/>
      <c r="C589" s="87" t="s">
        <v>278</v>
      </c>
      <c r="D589" s="86"/>
      <c r="E589" s="82"/>
      <c r="F589" s="82"/>
      <c r="G589" s="99"/>
      <c r="H589" s="170"/>
      <c r="I589" s="85"/>
      <c r="J589" s="140"/>
    </row>
    <row r="590" spans="1:12">
      <c r="C590" s="86" t="s">
        <v>451</v>
      </c>
      <c r="D590" s="111" t="s">
        <v>373</v>
      </c>
      <c r="E590" s="83" t="s">
        <v>374</v>
      </c>
      <c r="F590" s="83" t="s">
        <v>360</v>
      </c>
      <c r="G590" s="112" t="s">
        <v>383</v>
      </c>
    </row>
    <row r="591" spans="1:12" s="91" customFormat="1" ht="12" customHeight="1">
      <c r="A591" s="86"/>
      <c r="B591" s="86"/>
      <c r="C591" s="82" t="s">
        <v>346</v>
      </c>
      <c r="D591" s="83">
        <v>0.64500000000000002</v>
      </c>
      <c r="E591" s="83">
        <v>3.4</v>
      </c>
      <c r="F591" s="83">
        <v>12</v>
      </c>
      <c r="G591" s="83">
        <f>D591*E591*F591</f>
        <v>26.316000000000003</v>
      </c>
      <c r="H591" s="170"/>
      <c r="I591" s="85"/>
      <c r="J591" s="140"/>
    </row>
    <row r="592" spans="1:12" s="91" customFormat="1" ht="12" customHeight="1">
      <c r="A592" s="86"/>
      <c r="B592" s="86"/>
      <c r="C592" s="82" t="s">
        <v>416</v>
      </c>
      <c r="D592" s="83">
        <v>0.34</v>
      </c>
      <c r="E592" s="83">
        <v>2.95</v>
      </c>
      <c r="F592" s="83">
        <v>4</v>
      </c>
      <c r="G592" s="83">
        <f>D592*E592*F592</f>
        <v>4.0120000000000005</v>
      </c>
      <c r="H592" s="170"/>
      <c r="I592" s="85"/>
      <c r="J592" s="140"/>
    </row>
    <row r="593" spans="1:12" s="91" customFormat="1" ht="12" customHeight="1">
      <c r="A593" s="86"/>
      <c r="B593" s="86"/>
      <c r="C593" s="82" t="s">
        <v>387</v>
      </c>
      <c r="D593" s="83">
        <v>0.55000000000000004</v>
      </c>
      <c r="E593" s="83">
        <v>3.4</v>
      </c>
      <c r="F593" s="83">
        <v>4</v>
      </c>
      <c r="G593" s="83">
        <f>D593*E593*F593</f>
        <v>7.48</v>
      </c>
      <c r="H593" s="170"/>
      <c r="I593" s="85"/>
      <c r="J593" s="140"/>
    </row>
    <row r="594" spans="1:12">
      <c r="C594" s="86" t="s">
        <v>452</v>
      </c>
    </row>
    <row r="595" spans="1:12" s="91" customFormat="1" ht="12" customHeight="1">
      <c r="A595" s="86"/>
      <c r="B595" s="86"/>
      <c r="C595" s="82" t="s">
        <v>346</v>
      </c>
      <c r="D595" s="83">
        <v>0.32</v>
      </c>
      <c r="E595" s="83">
        <v>2.2400000000000002</v>
      </c>
      <c r="F595" s="83">
        <v>6</v>
      </c>
      <c r="G595" s="83">
        <f>D595*E595*F595</f>
        <v>4.3008000000000006</v>
      </c>
      <c r="H595" s="170"/>
      <c r="I595" s="85"/>
      <c r="J595" s="140"/>
    </row>
    <row r="596" spans="1:12" s="91" customFormat="1" ht="12" customHeight="1">
      <c r="A596" s="86"/>
      <c r="B596" s="86"/>
      <c r="C596" s="82" t="s">
        <v>416</v>
      </c>
      <c r="D596" s="83">
        <v>0.34</v>
      </c>
      <c r="E596" s="83">
        <v>2.5</v>
      </c>
      <c r="F596" s="83">
        <v>2</v>
      </c>
      <c r="G596" s="83">
        <f>D596*E596*F596</f>
        <v>1.7000000000000002</v>
      </c>
      <c r="H596" s="170"/>
      <c r="I596" s="85"/>
      <c r="J596" s="140"/>
    </row>
    <row r="597" spans="1:12" s="91" customFormat="1" ht="12" customHeight="1">
      <c r="A597" s="86"/>
      <c r="B597" s="86"/>
      <c r="C597" s="82" t="s">
        <v>387</v>
      </c>
      <c r="D597" s="83">
        <v>0.31</v>
      </c>
      <c r="E597" s="83">
        <v>2.5</v>
      </c>
      <c r="F597" s="83">
        <v>2</v>
      </c>
      <c r="G597" s="83">
        <f>D597*E597*F597</f>
        <v>1.55</v>
      </c>
      <c r="H597" s="170"/>
      <c r="I597" s="85"/>
      <c r="J597" s="140"/>
    </row>
    <row r="598" spans="1:12">
      <c r="C598" s="86" t="s">
        <v>453</v>
      </c>
    </row>
    <row r="599" spans="1:12" s="91" customFormat="1" ht="12" customHeight="1">
      <c r="A599" s="86"/>
      <c r="B599" s="86"/>
      <c r="C599" s="82" t="s">
        <v>346</v>
      </c>
      <c r="D599" s="83">
        <v>0.38</v>
      </c>
      <c r="E599" s="83">
        <v>2.2400000000000002</v>
      </c>
      <c r="F599" s="83">
        <v>6</v>
      </c>
      <c r="G599" s="83">
        <f>D599*E599*F599</f>
        <v>5.1072000000000006</v>
      </c>
      <c r="H599" s="170"/>
      <c r="I599" s="85"/>
      <c r="J599" s="140"/>
    </row>
    <row r="600" spans="1:12" s="91" customFormat="1" ht="12" customHeight="1">
      <c r="A600" s="86"/>
      <c r="B600" s="86"/>
      <c r="C600" s="82" t="s">
        <v>387</v>
      </c>
      <c r="D600" s="83">
        <v>0.23</v>
      </c>
      <c r="E600" s="83">
        <v>2.5</v>
      </c>
      <c r="F600" s="83">
        <v>2</v>
      </c>
      <c r="G600" s="83">
        <f>D600*E600*F600</f>
        <v>1.1500000000000001</v>
      </c>
      <c r="H600" s="170"/>
      <c r="I600" s="85"/>
      <c r="J600" s="140"/>
    </row>
    <row r="601" spans="1:12">
      <c r="C601" s="86" t="s">
        <v>454</v>
      </c>
    </row>
    <row r="602" spans="1:12" s="91" customFormat="1" ht="11" customHeight="1">
      <c r="A602" s="86"/>
      <c r="B602" s="86"/>
      <c r="C602" s="86"/>
      <c r="D602" s="111" t="s">
        <v>373</v>
      </c>
      <c r="E602" s="83" t="s">
        <v>374</v>
      </c>
      <c r="F602" s="112" t="s">
        <v>360</v>
      </c>
      <c r="G602" s="112"/>
      <c r="H602" s="170"/>
      <c r="I602" s="85"/>
      <c r="J602" s="140"/>
    </row>
    <row r="603" spans="1:12" s="91" customFormat="1" ht="12" customHeight="1">
      <c r="A603" s="86"/>
      <c r="B603" s="86"/>
      <c r="C603" s="82" t="s">
        <v>424</v>
      </c>
      <c r="D603" s="83">
        <v>0.6</v>
      </c>
      <c r="E603" s="83">
        <v>2.95</v>
      </c>
      <c r="F603" s="83">
        <v>8</v>
      </c>
      <c r="G603" s="83">
        <f>D603*E603*F603</f>
        <v>14.16</v>
      </c>
      <c r="H603" s="170"/>
      <c r="I603" s="85"/>
      <c r="J603" s="140"/>
    </row>
    <row r="604" spans="1:12" s="91" customFormat="1" ht="12" customHeight="1">
      <c r="A604" s="86"/>
      <c r="B604" s="86"/>
      <c r="C604" s="82"/>
      <c r="D604" s="83">
        <v>0.52</v>
      </c>
      <c r="E604" s="83">
        <v>2.95</v>
      </c>
      <c r="F604" s="83">
        <v>2</v>
      </c>
      <c r="G604" s="83">
        <f>D604*E604*F604</f>
        <v>3.0680000000000005</v>
      </c>
      <c r="H604" s="170"/>
      <c r="I604" s="85"/>
      <c r="J604" s="140"/>
    </row>
    <row r="605" spans="1:12" s="91" customFormat="1" ht="12" customHeight="1">
      <c r="A605" s="86"/>
      <c r="B605" s="86"/>
      <c r="C605" s="82"/>
      <c r="D605" s="83">
        <v>0.75</v>
      </c>
      <c r="E605" s="83">
        <v>2.95</v>
      </c>
      <c r="F605" s="83">
        <v>2</v>
      </c>
      <c r="G605" s="83">
        <f>D605*E605*F605</f>
        <v>4.4250000000000007</v>
      </c>
      <c r="H605" s="170"/>
      <c r="I605" s="85"/>
      <c r="J605" s="140"/>
    </row>
    <row r="606" spans="1:12" s="91" customFormat="1" ht="9" customHeight="1">
      <c r="A606" s="86"/>
      <c r="B606" s="86"/>
      <c r="C606" s="82"/>
      <c r="D606" s="84"/>
      <c r="E606" s="84"/>
      <c r="F606" s="84"/>
      <c r="G606" s="83"/>
      <c r="H606" s="170"/>
      <c r="I606" s="85"/>
      <c r="J606" s="140"/>
    </row>
    <row r="607" spans="1:12" s="90" customFormat="1" ht="15" customHeight="1">
      <c r="A607" s="86" t="s">
        <v>276</v>
      </c>
      <c r="B607" s="86" t="s">
        <v>71</v>
      </c>
      <c r="C607" s="199" t="s">
        <v>277</v>
      </c>
      <c r="D607" s="199"/>
      <c r="E607" s="199"/>
      <c r="F607" s="88"/>
      <c r="G607" s="89"/>
      <c r="H607" s="166">
        <v>9</v>
      </c>
      <c r="I607" s="167" t="s">
        <v>71</v>
      </c>
      <c r="J607" s="168">
        <v>150</v>
      </c>
      <c r="L607" s="183">
        <f>H607*J607</f>
        <v>1350</v>
      </c>
    </row>
    <row r="608" spans="1:12" s="91" customFormat="1" ht="87" customHeight="1">
      <c r="A608" s="86"/>
      <c r="B608" s="86"/>
      <c r="C608" s="87" t="s">
        <v>278</v>
      </c>
      <c r="D608" s="86"/>
      <c r="E608" s="82"/>
      <c r="F608" s="82"/>
      <c r="G608" s="99"/>
      <c r="H608" s="170"/>
      <c r="I608" s="85"/>
      <c r="J608" s="140"/>
    </row>
    <row r="609" spans="1:13">
      <c r="C609" s="82" t="s">
        <v>447</v>
      </c>
      <c r="D609" s="83">
        <v>4</v>
      </c>
    </row>
    <row r="610" spans="1:13">
      <c r="C610" s="82" t="s">
        <v>448</v>
      </c>
      <c r="D610" s="83">
        <v>3</v>
      </c>
    </row>
    <row r="611" spans="1:13">
      <c r="C611" s="82" t="s">
        <v>449</v>
      </c>
      <c r="D611" s="83">
        <v>1</v>
      </c>
    </row>
    <row r="612" spans="1:13">
      <c r="C612" s="82" t="s">
        <v>450</v>
      </c>
      <c r="D612" s="83">
        <v>1</v>
      </c>
    </row>
    <row r="613" spans="1:13" s="91" customFormat="1" ht="9" customHeight="1">
      <c r="A613" s="86"/>
      <c r="B613" s="86"/>
      <c r="C613" s="82"/>
      <c r="D613" s="84"/>
      <c r="E613" s="84"/>
      <c r="F613" s="84"/>
      <c r="G613" s="83"/>
      <c r="H613" s="170"/>
      <c r="I613" s="85"/>
      <c r="J613" s="140"/>
    </row>
    <row r="614" spans="1:13" s="90" customFormat="1" ht="15" customHeight="1">
      <c r="A614" s="86" t="s">
        <v>428</v>
      </c>
      <c r="B614" s="86" t="s">
        <v>7</v>
      </c>
      <c r="C614" s="199" t="s">
        <v>444</v>
      </c>
      <c r="D614" s="199"/>
      <c r="E614" s="199"/>
      <c r="F614" s="88"/>
      <c r="G614" s="89"/>
      <c r="H614" s="166">
        <v>14</v>
      </c>
      <c r="I614" s="167" t="s">
        <v>7</v>
      </c>
      <c r="J614" s="168">
        <v>25</v>
      </c>
      <c r="L614" s="183">
        <f>H614*J614</f>
        <v>350</v>
      </c>
    </row>
    <row r="615" spans="1:13" s="91" customFormat="1" ht="65" customHeight="1">
      <c r="A615" s="86"/>
      <c r="B615" s="86"/>
      <c r="C615" s="87" t="s">
        <v>446</v>
      </c>
      <c r="D615" s="86"/>
      <c r="E615" s="82"/>
      <c r="F615" s="82"/>
      <c r="G615" s="99"/>
      <c r="H615" s="170"/>
      <c r="I615" s="85"/>
      <c r="J615" s="140"/>
    </row>
    <row r="616" spans="1:13" s="91" customFormat="1" ht="9" customHeight="1">
      <c r="A616" s="86"/>
      <c r="B616" s="86"/>
      <c r="C616" s="82"/>
      <c r="D616" s="84"/>
      <c r="E616" s="84"/>
      <c r="F616" s="84"/>
      <c r="G616" s="83"/>
      <c r="H616" s="170"/>
      <c r="I616" s="85"/>
      <c r="J616" s="138"/>
      <c r="K616" s="70"/>
      <c r="L616" s="70"/>
      <c r="M616" s="70"/>
    </row>
    <row r="617" spans="1:13" s="90" customFormat="1" ht="15" customHeight="1">
      <c r="A617" s="86" t="s">
        <v>541</v>
      </c>
      <c r="B617" s="86" t="s">
        <v>90</v>
      </c>
      <c r="C617" s="199" t="s">
        <v>572</v>
      </c>
      <c r="D617" s="199"/>
      <c r="E617" s="199"/>
      <c r="F617" s="88"/>
      <c r="G617" s="89"/>
      <c r="H617" s="166">
        <f>SUM(G620:G623)</f>
        <v>80.272999999999996</v>
      </c>
      <c r="I617" s="167" t="s">
        <v>90</v>
      </c>
      <c r="J617" s="168">
        <v>90</v>
      </c>
      <c r="L617" s="183">
        <f>H617*J617</f>
        <v>7224.57</v>
      </c>
    </row>
    <row r="618" spans="1:13" s="91" customFormat="1" ht="65" customHeight="1">
      <c r="A618" s="86"/>
      <c r="B618" s="86"/>
      <c r="C618" s="87" t="s">
        <v>573</v>
      </c>
      <c r="D618" s="86"/>
      <c r="E618" s="82"/>
      <c r="F618" s="82"/>
      <c r="G618" s="99"/>
      <c r="H618" s="170"/>
      <c r="I618" s="85"/>
      <c r="J618" s="140"/>
    </row>
    <row r="619" spans="1:13" s="91" customFormat="1" ht="11" customHeight="1">
      <c r="A619" s="86"/>
      <c r="B619" s="86"/>
      <c r="C619" s="86"/>
      <c r="D619" s="111" t="s">
        <v>373</v>
      </c>
      <c r="E619" s="83" t="s">
        <v>406</v>
      </c>
      <c r="F619" s="112" t="s">
        <v>360</v>
      </c>
      <c r="G619" s="112" t="s">
        <v>383</v>
      </c>
      <c r="H619" s="170"/>
      <c r="I619" s="85"/>
      <c r="J619" s="140"/>
    </row>
    <row r="620" spans="1:13" s="91" customFormat="1" ht="12" customHeight="1">
      <c r="A620" s="86"/>
      <c r="B620" s="86"/>
      <c r="C620" s="82" t="s">
        <v>346</v>
      </c>
      <c r="D620" s="83">
        <v>2.25</v>
      </c>
      <c r="E620" s="83">
        <v>3.0979999999999999</v>
      </c>
      <c r="F620" s="83">
        <v>6</v>
      </c>
      <c r="G620" s="83">
        <f>D620*E620*6</f>
        <v>41.822999999999993</v>
      </c>
      <c r="H620" s="170"/>
      <c r="I620" s="85"/>
      <c r="J620" s="140"/>
    </row>
    <row r="621" spans="1:13" s="91" customFormat="1" ht="12" customHeight="1">
      <c r="A621" s="86"/>
      <c r="B621" s="86"/>
      <c r="C621" s="82" t="s">
        <v>387</v>
      </c>
      <c r="D621" s="83">
        <v>2.5</v>
      </c>
      <c r="E621" s="83">
        <v>3.26</v>
      </c>
      <c r="F621" s="83">
        <v>2</v>
      </c>
      <c r="G621" s="83">
        <f>D621*F621*E621</f>
        <v>16.299999999999997</v>
      </c>
      <c r="H621" s="170"/>
      <c r="I621" s="85"/>
      <c r="J621" s="140"/>
    </row>
    <row r="622" spans="1:13" s="91" customFormat="1" ht="12" customHeight="1">
      <c r="A622" s="86"/>
      <c r="B622" s="86"/>
      <c r="C622" s="82" t="s">
        <v>347</v>
      </c>
      <c r="D622" s="83">
        <v>2.5</v>
      </c>
      <c r="E622" s="83">
        <v>3.23</v>
      </c>
      <c r="F622" s="83">
        <v>2</v>
      </c>
      <c r="G622" s="83">
        <f>F622*E622*D622</f>
        <v>16.149999999999999</v>
      </c>
      <c r="H622" s="170"/>
      <c r="I622" s="85"/>
      <c r="J622" s="140"/>
    </row>
    <row r="623" spans="1:13" s="91" customFormat="1" ht="12" customHeight="1">
      <c r="A623" s="86"/>
      <c r="B623" s="86"/>
      <c r="C623" s="82" t="s">
        <v>455</v>
      </c>
      <c r="D623" s="83">
        <v>1</v>
      </c>
      <c r="E623" s="83">
        <v>3</v>
      </c>
      <c r="F623" s="83">
        <v>2</v>
      </c>
      <c r="G623" s="83">
        <f>F623*E623*D623</f>
        <v>6</v>
      </c>
      <c r="H623" s="170"/>
      <c r="I623" s="85"/>
      <c r="J623" s="140"/>
    </row>
    <row r="624" spans="1:13" s="91" customFormat="1" ht="9" customHeight="1">
      <c r="A624" s="86"/>
      <c r="B624" s="86"/>
      <c r="C624" s="82"/>
      <c r="D624" s="84"/>
      <c r="E624" s="84"/>
      <c r="F624" s="84"/>
      <c r="G624" s="83"/>
      <c r="H624" s="170"/>
      <c r="I624" s="85"/>
      <c r="J624" s="138"/>
      <c r="K624" s="70"/>
      <c r="L624" s="70"/>
      <c r="M624" s="70"/>
    </row>
    <row r="625" spans="1:13" s="90" customFormat="1" ht="15" customHeight="1">
      <c r="A625" s="86" t="s">
        <v>542</v>
      </c>
      <c r="B625" s="86" t="s">
        <v>7</v>
      </c>
      <c r="C625" s="199" t="s">
        <v>528</v>
      </c>
      <c r="D625" s="199"/>
      <c r="E625" s="199"/>
      <c r="F625" s="88"/>
      <c r="G625" s="89"/>
      <c r="H625" s="166">
        <f>F628+F629</f>
        <v>15</v>
      </c>
      <c r="I625" s="167" t="s">
        <v>7</v>
      </c>
      <c r="J625" s="168">
        <v>40</v>
      </c>
      <c r="L625" s="183">
        <f>H625*J625</f>
        <v>600</v>
      </c>
    </row>
    <row r="626" spans="1:13" s="91" customFormat="1" ht="79" customHeight="1">
      <c r="A626" s="86"/>
      <c r="B626" s="86"/>
      <c r="C626" s="87" t="s">
        <v>527</v>
      </c>
      <c r="D626" s="86"/>
      <c r="E626" s="82"/>
      <c r="F626" s="82"/>
      <c r="G626" s="99"/>
      <c r="H626" s="170"/>
      <c r="I626" s="85"/>
      <c r="J626" s="140"/>
    </row>
    <row r="627" spans="1:13" s="91" customFormat="1" ht="11" customHeight="1">
      <c r="A627" s="86"/>
      <c r="B627" s="86"/>
      <c r="C627" s="86"/>
      <c r="D627" s="111" t="s">
        <v>373</v>
      </c>
      <c r="E627" s="83" t="s">
        <v>406</v>
      </c>
      <c r="F627" s="112" t="s">
        <v>7</v>
      </c>
      <c r="G627" s="112"/>
      <c r="H627" s="170"/>
      <c r="I627" s="85"/>
      <c r="J627" s="140"/>
    </row>
    <row r="628" spans="1:13" s="91" customFormat="1" ht="12" customHeight="1">
      <c r="A628" s="86"/>
      <c r="B628" s="86"/>
      <c r="C628" s="82" t="s">
        <v>387</v>
      </c>
      <c r="D628" s="83">
        <v>2.5</v>
      </c>
      <c r="E628" s="83">
        <v>3</v>
      </c>
      <c r="F628" s="83">
        <f>E628*D628</f>
        <v>7.5</v>
      </c>
      <c r="G628" s="83"/>
      <c r="H628" s="170"/>
      <c r="I628" s="85"/>
      <c r="J628" s="179"/>
      <c r="L628" s="182"/>
    </row>
    <row r="629" spans="1:13" s="91" customFormat="1" ht="12" customHeight="1">
      <c r="A629" s="86"/>
      <c r="B629" s="86"/>
      <c r="C629" s="82" t="s">
        <v>416</v>
      </c>
      <c r="D629" s="83">
        <v>2.5</v>
      </c>
      <c r="E629" s="83">
        <v>3</v>
      </c>
      <c r="F629" s="83">
        <f>E629*D629</f>
        <v>7.5</v>
      </c>
      <c r="G629" s="83"/>
      <c r="H629" s="170"/>
      <c r="I629" s="85"/>
      <c r="J629" s="179"/>
      <c r="L629" s="182"/>
    </row>
    <row r="630" spans="1:13" s="91" customFormat="1" ht="37" customHeight="1">
      <c r="A630" s="86"/>
      <c r="B630" s="86"/>
      <c r="C630" s="82"/>
      <c r="D630" s="84"/>
      <c r="E630" s="84"/>
      <c r="F630" s="84"/>
      <c r="G630" s="83"/>
      <c r="H630" s="170"/>
      <c r="I630" s="85"/>
      <c r="J630" s="138"/>
      <c r="K630" s="70"/>
      <c r="L630" s="70"/>
      <c r="M630" s="70"/>
    </row>
    <row r="631" spans="1:13" s="91" customFormat="1" ht="18" customHeight="1">
      <c r="A631" s="196" t="s">
        <v>543</v>
      </c>
      <c r="B631" s="196"/>
      <c r="C631" s="196"/>
      <c r="D631" s="196"/>
      <c r="E631" s="196"/>
      <c r="F631" s="81"/>
      <c r="G631" s="80"/>
      <c r="H631" s="162"/>
      <c r="I631" s="78"/>
      <c r="J631" s="163"/>
      <c r="K631" s="157"/>
      <c r="L631" s="164"/>
      <c r="M631" s="165">
        <f>SUM(L634:L677)</f>
        <v>8514.7000000000007</v>
      </c>
    </row>
    <row r="632" spans="1:13" s="91" customFormat="1" ht="9" customHeight="1">
      <c r="A632" s="86"/>
      <c r="B632" s="86"/>
      <c r="C632" s="82"/>
      <c r="D632" s="84"/>
      <c r="E632" s="84"/>
      <c r="F632" s="84"/>
      <c r="G632" s="83"/>
      <c r="H632" s="170"/>
      <c r="I632" s="85"/>
      <c r="J632" s="138"/>
      <c r="K632" s="70"/>
      <c r="L632" s="70"/>
      <c r="M632" s="70"/>
    </row>
    <row r="633" spans="1:13" s="91" customFormat="1" ht="13" customHeight="1">
      <c r="A633" s="86"/>
      <c r="B633" s="86"/>
      <c r="C633" s="82"/>
      <c r="D633" s="84"/>
      <c r="E633" s="84"/>
      <c r="F633" s="84"/>
      <c r="G633" s="83"/>
      <c r="H633" s="170"/>
      <c r="I633" s="85"/>
      <c r="J633" s="187" t="s">
        <v>305</v>
      </c>
      <c r="K633" s="188"/>
      <c r="L633" s="189" t="s">
        <v>553</v>
      </c>
      <c r="M633" s="70"/>
    </row>
    <row r="634" spans="1:13" s="90" customFormat="1" ht="15" customHeight="1">
      <c r="A634" s="86" t="s">
        <v>279</v>
      </c>
      <c r="B634" s="86" t="s">
        <v>71</v>
      </c>
      <c r="C634" s="199" t="s">
        <v>280</v>
      </c>
      <c r="D634" s="199"/>
      <c r="E634" s="199"/>
      <c r="F634" s="88"/>
      <c r="G634" s="89"/>
      <c r="H634" s="166">
        <v>1</v>
      </c>
      <c r="I634" s="167" t="s">
        <v>71</v>
      </c>
      <c r="J634" s="168">
        <f>620.5+120</f>
        <v>740.5</v>
      </c>
      <c r="L634" s="183">
        <f>H634*J634</f>
        <v>740.5</v>
      </c>
    </row>
    <row r="635" spans="1:13" s="91" customFormat="1" ht="51" customHeight="1">
      <c r="A635" s="86"/>
      <c r="B635" s="86"/>
      <c r="C635" s="87" t="s">
        <v>281</v>
      </c>
      <c r="D635" s="86"/>
      <c r="E635" s="82"/>
      <c r="F635" s="82"/>
      <c r="G635" s="99"/>
      <c r="H635" s="170"/>
      <c r="I635" s="85"/>
      <c r="J635" s="140"/>
    </row>
    <row r="636" spans="1:13" s="91" customFormat="1" ht="9" customHeight="1">
      <c r="A636" s="86"/>
      <c r="B636" s="86"/>
      <c r="C636" s="82"/>
      <c r="D636" s="84"/>
      <c r="E636" s="84"/>
      <c r="F636" s="84"/>
      <c r="G636" s="83"/>
      <c r="H636" s="170"/>
      <c r="I636" s="85"/>
      <c r="J636" s="140"/>
    </row>
    <row r="637" spans="1:13" s="90" customFormat="1" ht="15" customHeight="1">
      <c r="A637" s="86" t="s">
        <v>282</v>
      </c>
      <c r="B637" s="86" t="s">
        <v>71</v>
      </c>
      <c r="C637" s="199" t="s">
        <v>283</v>
      </c>
      <c r="D637" s="199"/>
      <c r="E637" s="199"/>
      <c r="F637" s="88"/>
      <c r="G637" s="89"/>
      <c r="H637" s="166">
        <v>1</v>
      </c>
      <c r="I637" s="167" t="s">
        <v>71</v>
      </c>
      <c r="J637" s="168">
        <f>313.8+120</f>
        <v>433.8</v>
      </c>
      <c r="L637" s="183">
        <f>H637*J637</f>
        <v>433.8</v>
      </c>
    </row>
    <row r="638" spans="1:13" s="91" customFormat="1" ht="55" customHeight="1">
      <c r="A638" s="86"/>
      <c r="B638" s="86"/>
      <c r="C638" s="87" t="s">
        <v>285</v>
      </c>
      <c r="D638" s="86"/>
      <c r="E638" s="82"/>
      <c r="F638" s="82"/>
      <c r="G638" s="99"/>
      <c r="H638" s="170"/>
      <c r="I638" s="85"/>
      <c r="J638" s="140"/>
    </row>
    <row r="639" spans="1:13" s="91" customFormat="1" ht="9" customHeight="1">
      <c r="A639" s="86"/>
      <c r="B639" s="86"/>
      <c r="C639" s="82"/>
      <c r="D639" s="84"/>
      <c r="E639" s="84"/>
      <c r="F639" s="84"/>
      <c r="G639" s="83"/>
      <c r="H639" s="170"/>
      <c r="I639" s="85"/>
      <c r="J639" s="140"/>
    </row>
    <row r="640" spans="1:13" s="90" customFormat="1" ht="15" customHeight="1">
      <c r="A640" s="86" t="s">
        <v>284</v>
      </c>
      <c r="B640" s="86" t="s">
        <v>71</v>
      </c>
      <c r="C640" s="199" t="s">
        <v>458</v>
      </c>
      <c r="D640" s="199"/>
      <c r="E640" s="199"/>
      <c r="F640" s="88"/>
      <c r="G640" s="89"/>
      <c r="H640" s="166">
        <v>1</v>
      </c>
      <c r="I640" s="167" t="s">
        <v>71</v>
      </c>
      <c r="J640" s="168">
        <f>305+260+53+90</f>
        <v>708</v>
      </c>
      <c r="L640" s="183">
        <f>H640*J640</f>
        <v>708</v>
      </c>
    </row>
    <row r="641" spans="1:12" s="91" customFormat="1" ht="65" customHeight="1">
      <c r="A641" s="86"/>
      <c r="B641" s="86"/>
      <c r="C641" s="87" t="s">
        <v>459</v>
      </c>
      <c r="D641" s="86"/>
      <c r="E641" s="82"/>
      <c r="F641" s="82"/>
      <c r="G641" s="99"/>
      <c r="H641" s="170"/>
      <c r="I641" s="85"/>
      <c r="J641" s="140"/>
    </row>
    <row r="642" spans="1:12" s="91" customFormat="1" ht="9" customHeight="1">
      <c r="A642" s="86"/>
      <c r="B642" s="86"/>
      <c r="C642" s="82"/>
      <c r="D642" s="84"/>
      <c r="E642" s="84"/>
      <c r="F642" s="84"/>
      <c r="G642" s="83"/>
      <c r="H642" s="170"/>
      <c r="I642" s="85"/>
      <c r="J642" s="140"/>
    </row>
    <row r="643" spans="1:12" s="90" customFormat="1" ht="15" customHeight="1">
      <c r="A643" s="86" t="s">
        <v>286</v>
      </c>
      <c r="B643" s="86" t="s">
        <v>71</v>
      </c>
      <c r="C643" s="199" t="s">
        <v>289</v>
      </c>
      <c r="D643" s="199"/>
      <c r="E643" s="199"/>
      <c r="F643" s="88"/>
      <c r="G643" s="89"/>
      <c r="H643" s="166">
        <v>1</v>
      </c>
      <c r="I643" s="167" t="s">
        <v>71</v>
      </c>
      <c r="J643" s="168">
        <v>198</v>
      </c>
      <c r="L643" s="183">
        <f>H643*J643</f>
        <v>198</v>
      </c>
    </row>
    <row r="644" spans="1:12" s="91" customFormat="1" ht="51" customHeight="1">
      <c r="A644" s="86"/>
      <c r="B644" s="86"/>
      <c r="C644" s="87" t="s">
        <v>287</v>
      </c>
      <c r="D644" s="86"/>
      <c r="E644" s="82"/>
      <c r="F644" s="82"/>
      <c r="G644" s="99"/>
      <c r="H644" s="170"/>
      <c r="I644" s="85"/>
      <c r="J644" s="140"/>
    </row>
    <row r="645" spans="1:12" s="91" customFormat="1" ht="9" customHeight="1">
      <c r="A645" s="86"/>
      <c r="B645" s="86"/>
      <c r="C645" s="82"/>
      <c r="D645" s="84"/>
      <c r="E645" s="84"/>
      <c r="F645" s="84"/>
      <c r="G645" s="83"/>
      <c r="H645" s="170"/>
      <c r="I645" s="85"/>
      <c r="J645" s="140"/>
    </row>
    <row r="646" spans="1:12" s="90" customFormat="1" ht="15" customHeight="1">
      <c r="A646" s="86" t="s">
        <v>288</v>
      </c>
      <c r="B646" s="86" t="s">
        <v>71</v>
      </c>
      <c r="C646" s="199" t="s">
        <v>291</v>
      </c>
      <c r="D646" s="199"/>
      <c r="E646" s="199"/>
      <c r="F646" s="88"/>
      <c r="G646" s="89"/>
      <c r="H646" s="166">
        <v>2</v>
      </c>
      <c r="I646" s="167" t="s">
        <v>71</v>
      </c>
      <c r="J646" s="168">
        <f>230+147+684+150</f>
        <v>1211</v>
      </c>
      <c r="L646" s="183">
        <f>H646*J646</f>
        <v>2422</v>
      </c>
    </row>
    <row r="647" spans="1:12" s="91" customFormat="1" ht="65" customHeight="1">
      <c r="A647" s="86"/>
      <c r="B647" s="86"/>
      <c r="C647" s="87" t="s">
        <v>493</v>
      </c>
      <c r="D647" s="86"/>
      <c r="E647" s="82"/>
      <c r="F647" s="82"/>
      <c r="G647" s="99"/>
      <c r="H647" s="170"/>
      <c r="I647" s="85"/>
      <c r="J647" s="140"/>
    </row>
    <row r="648" spans="1:12" s="91" customFormat="1" ht="9" customHeight="1">
      <c r="A648" s="86"/>
      <c r="B648" s="86"/>
      <c r="C648" s="82"/>
      <c r="D648" s="84"/>
      <c r="E648" s="84"/>
      <c r="F648" s="84"/>
      <c r="G648" s="83"/>
      <c r="H648" s="170"/>
      <c r="I648" s="85"/>
      <c r="J648" s="140"/>
    </row>
    <row r="649" spans="1:12" s="90" customFormat="1" ht="15" customHeight="1">
      <c r="A649" s="86" t="s">
        <v>290</v>
      </c>
      <c r="B649" s="86" t="s">
        <v>71</v>
      </c>
      <c r="C649" s="199" t="s">
        <v>460</v>
      </c>
      <c r="D649" s="199"/>
      <c r="E649" s="199"/>
      <c r="F649" s="88"/>
      <c r="G649" s="89"/>
      <c r="H649" s="166">
        <v>1</v>
      </c>
      <c r="I649" s="167" t="s">
        <v>71</v>
      </c>
      <c r="J649" s="168">
        <f>384+55</f>
        <v>439</v>
      </c>
      <c r="L649" s="183">
        <f>H649*J649</f>
        <v>439</v>
      </c>
    </row>
    <row r="650" spans="1:12" s="91" customFormat="1" ht="53" customHeight="1">
      <c r="A650" s="86"/>
      <c r="B650" s="86"/>
      <c r="C650" s="87" t="s">
        <v>492</v>
      </c>
      <c r="D650" s="86"/>
      <c r="E650" s="82"/>
      <c r="F650" s="82"/>
      <c r="G650" s="99"/>
      <c r="H650" s="170"/>
      <c r="I650" s="85"/>
      <c r="J650" s="140"/>
    </row>
    <row r="651" spans="1:12" s="91" customFormat="1" ht="9" customHeight="1">
      <c r="A651" s="86"/>
      <c r="B651" s="86"/>
      <c r="C651" s="82"/>
      <c r="D651" s="84"/>
      <c r="E651" s="84"/>
      <c r="F651" s="84"/>
      <c r="G651" s="83"/>
      <c r="H651" s="170"/>
      <c r="I651" s="85"/>
      <c r="J651" s="140"/>
    </row>
    <row r="652" spans="1:12" s="90" customFormat="1" ht="15" customHeight="1">
      <c r="A652" s="86" t="s">
        <v>526</v>
      </c>
      <c r="B652" s="86" t="s">
        <v>71</v>
      </c>
      <c r="C652" s="199" t="s">
        <v>292</v>
      </c>
      <c r="D652" s="199"/>
      <c r="E652" s="199"/>
      <c r="F652" s="88"/>
      <c r="G652" s="89"/>
      <c r="H652" s="166">
        <v>4</v>
      </c>
      <c r="I652" s="167" t="s">
        <v>71</v>
      </c>
      <c r="J652" s="168">
        <f>206+45</f>
        <v>251</v>
      </c>
      <c r="L652" s="183">
        <f>H652*J652</f>
        <v>1004</v>
      </c>
    </row>
    <row r="653" spans="1:12" s="91" customFormat="1" ht="53" customHeight="1">
      <c r="A653" s="86"/>
      <c r="B653" s="86"/>
      <c r="C653" s="87" t="s">
        <v>491</v>
      </c>
      <c r="D653" s="86"/>
      <c r="E653" s="82"/>
      <c r="F653" s="82"/>
      <c r="G653" s="99"/>
      <c r="H653" s="170"/>
      <c r="I653" s="85"/>
      <c r="J653" s="140"/>
    </row>
    <row r="654" spans="1:12" s="91" customFormat="1" ht="9" customHeight="1">
      <c r="A654" s="86"/>
      <c r="B654" s="86"/>
      <c r="C654" s="82"/>
      <c r="D654" s="84"/>
      <c r="E654" s="84"/>
      <c r="F654" s="84"/>
      <c r="G654" s="83"/>
      <c r="H654" s="170"/>
      <c r="I654" s="85"/>
      <c r="J654" s="140"/>
    </row>
    <row r="655" spans="1:12" s="90" customFormat="1" ht="15" customHeight="1">
      <c r="A655" s="86" t="s">
        <v>544</v>
      </c>
      <c r="B655" s="86" t="s">
        <v>71</v>
      </c>
      <c r="C655" s="199" t="s">
        <v>293</v>
      </c>
      <c r="D655" s="199"/>
      <c r="E655" s="199"/>
      <c r="F655" s="88"/>
      <c r="G655" s="89"/>
      <c r="H655" s="166">
        <v>2</v>
      </c>
      <c r="I655" s="167" t="s">
        <v>71</v>
      </c>
      <c r="J655" s="168">
        <f>97.35</f>
        <v>97.35</v>
      </c>
      <c r="L655" s="183">
        <f>H655*J655</f>
        <v>194.7</v>
      </c>
    </row>
    <row r="656" spans="1:12" s="91" customFormat="1" ht="53" customHeight="1">
      <c r="A656" s="86"/>
      <c r="B656" s="86"/>
      <c r="C656" s="87" t="s">
        <v>294</v>
      </c>
      <c r="D656" s="86"/>
      <c r="E656" s="82"/>
      <c r="F656" s="82"/>
      <c r="G656" s="99"/>
      <c r="H656" s="170"/>
      <c r="I656" s="85"/>
      <c r="J656" s="140"/>
    </row>
    <row r="657" spans="1:12" s="91" customFormat="1" ht="9" customHeight="1">
      <c r="A657" s="86"/>
      <c r="B657" s="86"/>
      <c r="C657" s="82"/>
      <c r="D657" s="84"/>
      <c r="E657" s="84"/>
      <c r="F657" s="84"/>
      <c r="G657" s="83"/>
      <c r="H657" s="170"/>
      <c r="I657" s="85"/>
      <c r="J657" s="140"/>
    </row>
    <row r="658" spans="1:12" s="90" customFormat="1" ht="15" customHeight="1">
      <c r="A658" s="86" t="s">
        <v>545</v>
      </c>
      <c r="B658" s="86" t="s">
        <v>71</v>
      </c>
      <c r="C658" s="199" t="s">
        <v>295</v>
      </c>
      <c r="D658" s="199"/>
      <c r="E658" s="199"/>
      <c r="F658" s="88"/>
      <c r="G658" s="89"/>
      <c r="H658" s="166">
        <v>3</v>
      </c>
      <c r="I658" s="167" t="s">
        <v>71</v>
      </c>
      <c r="J658" s="168">
        <f>48+25</f>
        <v>73</v>
      </c>
      <c r="L658" s="183">
        <f>H658*J658</f>
        <v>219</v>
      </c>
    </row>
    <row r="659" spans="1:12" s="91" customFormat="1" ht="53" customHeight="1">
      <c r="A659" s="86"/>
      <c r="B659" s="86"/>
      <c r="C659" s="87" t="s">
        <v>297</v>
      </c>
      <c r="D659" s="86"/>
      <c r="E659" s="82"/>
      <c r="F659" s="82"/>
      <c r="G659" s="99"/>
      <c r="H659" s="170"/>
      <c r="I659" s="85"/>
      <c r="J659" s="140"/>
    </row>
    <row r="660" spans="1:12" s="91" customFormat="1" ht="9" customHeight="1">
      <c r="A660" s="86"/>
      <c r="B660" s="86"/>
      <c r="C660" s="82"/>
      <c r="D660" s="84"/>
      <c r="E660" s="84"/>
      <c r="F660" s="84"/>
      <c r="G660" s="83"/>
      <c r="H660" s="170"/>
      <c r="I660" s="85"/>
      <c r="J660" s="140"/>
    </row>
    <row r="661" spans="1:12" s="90" customFormat="1" ht="15" customHeight="1">
      <c r="A661" s="86" t="s">
        <v>546</v>
      </c>
      <c r="B661" s="86" t="s">
        <v>71</v>
      </c>
      <c r="C661" s="199" t="s">
        <v>296</v>
      </c>
      <c r="D661" s="199"/>
      <c r="E661" s="199"/>
      <c r="F661" s="88"/>
      <c r="G661" s="89"/>
      <c r="H661" s="166">
        <v>3</v>
      </c>
      <c r="I661" s="167" t="s">
        <v>71</v>
      </c>
      <c r="J661" s="168">
        <f>87+25</f>
        <v>112</v>
      </c>
      <c r="L661" s="183">
        <f>H661*J661</f>
        <v>336</v>
      </c>
    </row>
    <row r="662" spans="1:12" s="91" customFormat="1" ht="53" customHeight="1">
      <c r="A662" s="86"/>
      <c r="B662" s="86"/>
      <c r="C662" s="87" t="s">
        <v>298</v>
      </c>
      <c r="D662" s="86"/>
      <c r="E662" s="82"/>
      <c r="F662" s="82"/>
      <c r="G662" s="99"/>
      <c r="H662" s="170"/>
      <c r="I662" s="85"/>
      <c r="J662" s="140"/>
    </row>
    <row r="663" spans="1:12" s="91" customFormat="1" ht="9" customHeight="1">
      <c r="A663" s="86"/>
      <c r="B663" s="86"/>
      <c r="C663" s="82"/>
      <c r="D663" s="84"/>
      <c r="E663" s="84"/>
      <c r="F663" s="84"/>
      <c r="G663" s="83"/>
      <c r="H663" s="170"/>
      <c r="I663" s="85"/>
      <c r="J663" s="140"/>
    </row>
    <row r="664" spans="1:12" s="90" customFormat="1" ht="15" customHeight="1">
      <c r="A664" s="86" t="s">
        <v>547</v>
      </c>
      <c r="B664" s="86" t="s">
        <v>71</v>
      </c>
      <c r="C664" s="199" t="s">
        <v>299</v>
      </c>
      <c r="D664" s="199"/>
      <c r="E664" s="199"/>
      <c r="F664" s="88"/>
      <c r="G664" s="89"/>
      <c r="H664" s="166">
        <v>2</v>
      </c>
      <c r="I664" s="167" t="s">
        <v>71</v>
      </c>
      <c r="J664" s="168">
        <f>46.9+25</f>
        <v>71.900000000000006</v>
      </c>
      <c r="L664" s="183">
        <f>H664*J664</f>
        <v>143.80000000000001</v>
      </c>
    </row>
    <row r="665" spans="1:12" s="91" customFormat="1" ht="53" customHeight="1">
      <c r="A665" s="86"/>
      <c r="B665" s="86"/>
      <c r="C665" s="87" t="s">
        <v>301</v>
      </c>
      <c r="D665" s="86"/>
      <c r="E665" s="82"/>
      <c r="F665" s="82"/>
      <c r="G665" s="99"/>
      <c r="H665" s="170"/>
      <c r="I665" s="85"/>
      <c r="J665" s="140"/>
    </row>
    <row r="666" spans="1:12" s="91" customFormat="1" ht="9" customHeight="1">
      <c r="A666" s="86"/>
      <c r="B666" s="86"/>
      <c r="C666" s="82"/>
      <c r="D666" s="84"/>
      <c r="E666" s="84"/>
      <c r="F666" s="84"/>
      <c r="G666" s="83"/>
      <c r="H666" s="170"/>
      <c r="I666" s="85"/>
      <c r="J666" s="140"/>
    </row>
    <row r="667" spans="1:12" s="90" customFormat="1" ht="15" customHeight="1">
      <c r="A667" s="86" t="s">
        <v>548</v>
      </c>
      <c r="B667" s="86" t="s">
        <v>71</v>
      </c>
      <c r="C667" s="199" t="s">
        <v>302</v>
      </c>
      <c r="D667" s="199"/>
      <c r="E667" s="199"/>
      <c r="F667" s="88"/>
      <c r="G667" s="89"/>
      <c r="H667" s="166">
        <v>2</v>
      </c>
      <c r="I667" s="167" t="s">
        <v>71</v>
      </c>
      <c r="J667" s="168">
        <v>32.950000000000003</v>
      </c>
      <c r="L667" s="183">
        <f>H667*J667</f>
        <v>65.900000000000006</v>
      </c>
    </row>
    <row r="668" spans="1:12" s="91" customFormat="1" ht="53" customHeight="1">
      <c r="A668" s="86"/>
      <c r="B668" s="86"/>
      <c r="C668" s="87" t="s">
        <v>300</v>
      </c>
      <c r="D668" s="86"/>
      <c r="E668" s="82"/>
      <c r="F668" s="82"/>
      <c r="G668" s="99"/>
      <c r="H668" s="170"/>
      <c r="I668" s="85"/>
      <c r="J668" s="140"/>
    </row>
    <row r="669" spans="1:12" s="91" customFormat="1" ht="9" customHeight="1">
      <c r="A669" s="86"/>
      <c r="B669" s="86"/>
      <c r="C669" s="82"/>
      <c r="D669" s="84"/>
      <c r="E669" s="84"/>
      <c r="F669" s="84"/>
      <c r="G669" s="83"/>
      <c r="H669" s="170"/>
      <c r="I669" s="85"/>
      <c r="J669" s="140"/>
    </row>
    <row r="670" spans="1:12" s="90" customFormat="1" ht="15" customHeight="1">
      <c r="A670" s="86" t="s">
        <v>549</v>
      </c>
      <c r="B670" s="86" t="s">
        <v>71</v>
      </c>
      <c r="C670" s="199" t="s">
        <v>303</v>
      </c>
      <c r="D670" s="199"/>
      <c r="E670" s="199"/>
      <c r="F670" s="88"/>
      <c r="G670" s="89"/>
      <c r="H670" s="166">
        <v>3</v>
      </c>
      <c r="I670" s="167" t="s">
        <v>71</v>
      </c>
      <c r="J670" s="168">
        <f>235+35</f>
        <v>270</v>
      </c>
      <c r="L670" s="183">
        <f>H670*J670</f>
        <v>810</v>
      </c>
    </row>
    <row r="671" spans="1:12" s="91" customFormat="1" ht="51" customHeight="1">
      <c r="A671" s="86"/>
      <c r="B671" s="86"/>
      <c r="C671" s="87" t="s">
        <v>495</v>
      </c>
      <c r="D671" s="86"/>
      <c r="E671" s="82"/>
      <c r="F671" s="82"/>
      <c r="G671" s="99"/>
      <c r="H671" s="170"/>
      <c r="I671" s="85"/>
      <c r="J671" s="140"/>
    </row>
    <row r="672" spans="1:12" s="91" customFormat="1" ht="9" customHeight="1">
      <c r="A672" s="86"/>
      <c r="B672" s="86"/>
      <c r="C672" s="82"/>
      <c r="D672" s="84"/>
      <c r="E672" s="84"/>
      <c r="F672" s="84"/>
      <c r="G672" s="83"/>
      <c r="H672" s="170"/>
      <c r="I672" s="85"/>
      <c r="J672" s="140"/>
    </row>
    <row r="673" spans="1:13" s="90" customFormat="1" ht="15" customHeight="1">
      <c r="A673" s="86" t="s">
        <v>550</v>
      </c>
      <c r="B673" s="86" t="s">
        <v>71</v>
      </c>
      <c r="C673" s="199" t="s">
        <v>494</v>
      </c>
      <c r="D673" s="199"/>
      <c r="E673" s="199"/>
      <c r="F673" s="88"/>
      <c r="G673" s="89"/>
      <c r="H673" s="166">
        <v>1</v>
      </c>
      <c r="I673" s="167" t="s">
        <v>71</v>
      </c>
      <c r="J673" s="168">
        <f>350+55</f>
        <v>405</v>
      </c>
      <c r="L673" s="183">
        <f>H673*J673</f>
        <v>405</v>
      </c>
    </row>
    <row r="674" spans="1:13" s="91" customFormat="1" ht="51" customHeight="1">
      <c r="A674" s="86"/>
      <c r="B674" s="86"/>
      <c r="C674" s="87" t="s">
        <v>496</v>
      </c>
      <c r="D674" s="86"/>
      <c r="E674" s="82"/>
      <c r="F674" s="82"/>
      <c r="G674" s="99"/>
      <c r="H674" s="170"/>
      <c r="I674" s="85"/>
      <c r="J674" s="140"/>
    </row>
    <row r="675" spans="1:13" s="91" customFormat="1" ht="9" customHeight="1">
      <c r="A675" s="86"/>
      <c r="B675" s="86"/>
      <c r="C675" s="82"/>
      <c r="D675" s="84"/>
      <c r="E675" s="84"/>
      <c r="F675" s="84"/>
      <c r="G675" s="83"/>
      <c r="H675" s="170"/>
      <c r="I675" s="85"/>
      <c r="J675" s="140"/>
    </row>
    <row r="676" spans="1:13" s="91" customFormat="1" ht="15" customHeight="1">
      <c r="A676" s="86" t="s">
        <v>551</v>
      </c>
      <c r="B676" s="86" t="s">
        <v>71</v>
      </c>
      <c r="C676" s="199" t="s">
        <v>498</v>
      </c>
      <c r="D676" s="199"/>
      <c r="E676" s="199"/>
      <c r="F676" s="88"/>
      <c r="G676" s="89"/>
      <c r="H676" s="166">
        <v>1</v>
      </c>
      <c r="I676" s="167" t="s">
        <v>71</v>
      </c>
      <c r="J676" s="168">
        <f>345+50</f>
        <v>395</v>
      </c>
      <c r="K676" s="90"/>
      <c r="L676" s="183">
        <f>H676*J676</f>
        <v>395</v>
      </c>
      <c r="M676" s="90"/>
    </row>
    <row r="677" spans="1:13" s="91" customFormat="1" ht="51" customHeight="1">
      <c r="A677" s="86"/>
      <c r="B677" s="86"/>
      <c r="C677" s="87" t="s">
        <v>497</v>
      </c>
      <c r="D677" s="86"/>
      <c r="E677" s="82"/>
      <c r="F677" s="82"/>
      <c r="G677" s="99"/>
      <c r="H677" s="170"/>
      <c r="I677" s="85"/>
      <c r="J677" s="140"/>
    </row>
    <row r="678" spans="1:13" s="91" customFormat="1" ht="9" customHeight="1">
      <c r="A678" s="86"/>
      <c r="B678" s="86"/>
      <c r="C678" s="82"/>
      <c r="D678" s="84"/>
      <c r="E678" s="84"/>
      <c r="F678" s="84"/>
      <c r="G678" s="83"/>
      <c r="H678" s="170"/>
      <c r="I678" s="85"/>
      <c r="J678" s="140"/>
    </row>
    <row r="679" spans="1:13" s="91" customFormat="1" ht="15" customHeight="1">
      <c r="A679" s="196" t="s">
        <v>576</v>
      </c>
      <c r="B679" s="196"/>
      <c r="C679" s="196"/>
      <c r="D679" s="196"/>
      <c r="E679" s="196"/>
      <c r="F679" s="81"/>
      <c r="G679" s="80"/>
      <c r="H679" s="162"/>
      <c r="I679" s="78"/>
      <c r="J679" s="163"/>
      <c r="K679" s="157"/>
      <c r="L679" s="164"/>
      <c r="M679" s="165">
        <f>SUM(L683:L688)</f>
        <v>4919.12</v>
      </c>
    </row>
    <row r="680" spans="1:13" s="91" customFormat="1" ht="9" customHeight="1">
      <c r="A680" s="86"/>
      <c r="B680" s="86"/>
      <c r="C680" s="82"/>
      <c r="D680" s="84"/>
      <c r="E680" s="84"/>
      <c r="F680" s="84"/>
      <c r="G680" s="83"/>
      <c r="H680" s="170"/>
      <c r="I680" s="85"/>
      <c r="J680" s="138"/>
      <c r="K680" s="70"/>
      <c r="L680" s="70"/>
      <c r="M680" s="70"/>
    </row>
    <row r="681" spans="1:13" s="91" customFormat="1" ht="13" customHeight="1">
      <c r="A681" s="86"/>
      <c r="B681" s="86"/>
      <c r="C681" s="82"/>
      <c r="D681" s="84"/>
      <c r="E681" s="84"/>
      <c r="F681" s="84"/>
      <c r="G681" s="83"/>
      <c r="H681" s="170"/>
      <c r="I681" s="85"/>
      <c r="J681" s="187" t="s">
        <v>305</v>
      </c>
      <c r="K681" s="188"/>
      <c r="L681" s="189" t="s">
        <v>553</v>
      </c>
      <c r="M681" s="70"/>
    </row>
    <row r="682" spans="1:13" s="91" customFormat="1" ht="15" customHeight="1">
      <c r="A682" s="86" t="s">
        <v>577</v>
      </c>
      <c r="B682" s="86" t="s">
        <v>71</v>
      </c>
      <c r="C682" s="199" t="s">
        <v>499</v>
      </c>
      <c r="D682" s="199"/>
      <c r="E682" s="199"/>
      <c r="F682" s="88"/>
      <c r="G682" s="89"/>
      <c r="H682" s="166"/>
      <c r="I682" s="167"/>
      <c r="J682" s="168"/>
      <c r="K682" s="90"/>
      <c r="L682" s="183"/>
      <c r="M682" s="90"/>
    </row>
    <row r="683" spans="1:13" s="91" customFormat="1" ht="66" customHeight="1">
      <c r="A683" s="86"/>
      <c r="B683" s="86"/>
      <c r="C683" s="87" t="s">
        <v>506</v>
      </c>
      <c r="D683" s="86"/>
      <c r="E683" s="82"/>
      <c r="F683" s="82"/>
      <c r="G683" s="99"/>
      <c r="H683" s="170"/>
      <c r="I683" s="85"/>
      <c r="J683" s="140"/>
    </row>
    <row r="684" spans="1:13">
      <c r="C684" s="141" t="s">
        <v>500</v>
      </c>
      <c r="D684" s="104"/>
      <c r="E684" s="104"/>
      <c r="H684" s="166">
        <v>1</v>
      </c>
      <c r="I684" s="167" t="s">
        <v>71</v>
      </c>
      <c r="L684" s="168">
        <v>1443.4</v>
      </c>
    </row>
    <row r="685" spans="1:13">
      <c r="C685" s="141" t="s">
        <v>501</v>
      </c>
      <c r="D685" s="104"/>
      <c r="E685" s="104"/>
      <c r="H685" s="166">
        <v>1</v>
      </c>
      <c r="I685" s="167" t="s">
        <v>71</v>
      </c>
      <c r="L685" s="168">
        <v>1740</v>
      </c>
    </row>
    <row r="686" spans="1:13">
      <c r="C686" s="141" t="s">
        <v>502</v>
      </c>
      <c r="D686" s="104"/>
      <c r="E686" s="104"/>
      <c r="H686" s="166">
        <v>1</v>
      </c>
      <c r="I686" s="167" t="s">
        <v>71</v>
      </c>
      <c r="L686" s="168">
        <v>1443.4</v>
      </c>
    </row>
    <row r="687" spans="1:13" s="91" customFormat="1" ht="9" customHeight="1">
      <c r="A687" s="86"/>
      <c r="B687" s="86"/>
      <c r="C687" s="82"/>
      <c r="D687" s="84"/>
      <c r="E687" s="84"/>
      <c r="F687" s="84"/>
      <c r="G687" s="83"/>
      <c r="H687" s="170"/>
      <c r="I687" s="85"/>
      <c r="J687" s="140"/>
    </row>
    <row r="688" spans="1:13" s="91" customFormat="1" ht="15" customHeight="1">
      <c r="A688" s="86" t="s">
        <v>578</v>
      </c>
      <c r="B688" s="86" t="s">
        <v>7</v>
      </c>
      <c r="C688" s="199" t="s">
        <v>503</v>
      </c>
      <c r="D688" s="199"/>
      <c r="E688" s="199"/>
      <c r="F688" s="88"/>
      <c r="G688" s="89"/>
      <c r="H688" s="166">
        <f>D690*E690</f>
        <v>1.044</v>
      </c>
      <c r="I688" s="167" t="s">
        <v>7</v>
      </c>
      <c r="J688" s="168">
        <v>280</v>
      </c>
      <c r="K688" s="90"/>
      <c r="L688" s="183">
        <f>H688*J688</f>
        <v>292.32</v>
      </c>
      <c r="M688" s="90"/>
    </row>
    <row r="689" spans="1:13" s="91" customFormat="1" ht="53" customHeight="1">
      <c r="A689" s="86"/>
      <c r="B689" s="86"/>
      <c r="C689" s="87" t="s">
        <v>504</v>
      </c>
      <c r="D689" s="86"/>
      <c r="E689" s="82"/>
      <c r="F689" s="82"/>
      <c r="G689" s="99"/>
      <c r="H689" s="170"/>
      <c r="I689" s="85"/>
      <c r="J689" s="140"/>
    </row>
    <row r="690" spans="1:13">
      <c r="C690" s="141" t="s">
        <v>505</v>
      </c>
      <c r="D690" s="142">
        <v>1.8</v>
      </c>
      <c r="E690" s="142">
        <v>0.57999999999999996</v>
      </c>
      <c r="H690" s="166"/>
      <c r="I690" s="167"/>
      <c r="J690" s="168"/>
    </row>
    <row r="691" spans="1:13" s="91" customFormat="1" ht="9" customHeight="1">
      <c r="A691" s="114"/>
      <c r="B691" s="114"/>
      <c r="C691" s="114"/>
      <c r="D691" s="114"/>
      <c r="E691" s="114"/>
      <c r="F691" s="114"/>
      <c r="G691" s="115"/>
      <c r="H691" s="184"/>
      <c r="I691" s="116"/>
      <c r="J691" s="185"/>
      <c r="K691" s="186"/>
      <c r="L691" s="186"/>
      <c r="M691" s="186"/>
    </row>
    <row r="692" spans="1:13" s="91" customFormat="1" ht="15" customHeight="1">
      <c r="A692" s="196" t="s">
        <v>579</v>
      </c>
      <c r="B692" s="196"/>
      <c r="C692" s="196"/>
      <c r="D692" s="196"/>
      <c r="E692" s="196"/>
      <c r="F692" s="196"/>
      <c r="G692" s="196"/>
      <c r="H692" s="196"/>
      <c r="I692" s="78"/>
      <c r="J692" s="163"/>
      <c r="K692" s="157"/>
      <c r="L692" s="164"/>
      <c r="M692" s="165">
        <f>SUM(L695:L714)</f>
        <v>46400.6</v>
      </c>
    </row>
    <row r="693" spans="1:13" s="91" customFormat="1" ht="9" customHeight="1">
      <c r="A693" s="86"/>
      <c r="B693" s="86"/>
      <c r="C693" s="82"/>
      <c r="D693" s="84"/>
      <c r="E693" s="84"/>
      <c r="F693" s="84"/>
      <c r="G693" s="83"/>
      <c r="H693" s="170"/>
      <c r="I693" s="85"/>
      <c r="J693" s="138"/>
      <c r="K693" s="70"/>
      <c r="L693" s="70"/>
      <c r="M693" s="70"/>
    </row>
    <row r="694" spans="1:13" s="91" customFormat="1" ht="13" customHeight="1">
      <c r="A694" s="86"/>
      <c r="B694" s="86"/>
      <c r="C694" s="82"/>
      <c r="D694" s="84"/>
      <c r="E694" s="84"/>
      <c r="F694" s="84"/>
      <c r="G694" s="83"/>
      <c r="H694" s="170"/>
      <c r="I694" s="85"/>
      <c r="J694" s="187" t="s">
        <v>305</v>
      </c>
      <c r="K694" s="188"/>
      <c r="L694" s="189" t="s">
        <v>553</v>
      </c>
      <c r="M694" s="70"/>
    </row>
    <row r="695" spans="1:13" s="90" customFormat="1" ht="15" customHeight="1">
      <c r="A695" s="86" t="s">
        <v>456</v>
      </c>
      <c r="B695" s="86" t="s">
        <v>7</v>
      </c>
      <c r="C695" s="199" t="s">
        <v>489</v>
      </c>
      <c r="D695" s="199"/>
      <c r="E695" s="199"/>
      <c r="F695" s="88"/>
      <c r="G695" s="89"/>
      <c r="H695" s="153">
        <f>(D698*E698*2)+(D699*E699)</f>
        <v>268.92</v>
      </c>
      <c r="I695" s="86" t="s">
        <v>7</v>
      </c>
      <c r="J695" s="168">
        <v>30</v>
      </c>
      <c r="L695" s="183">
        <f>H695*J695</f>
        <v>8067.6</v>
      </c>
    </row>
    <row r="696" spans="1:13" s="90" customFormat="1" ht="89" customHeight="1">
      <c r="A696" s="86"/>
      <c r="B696" s="86"/>
      <c r="C696" s="87" t="s">
        <v>488</v>
      </c>
      <c r="D696" s="104"/>
      <c r="E696" s="104"/>
      <c r="F696" s="88"/>
      <c r="G696" s="89"/>
      <c r="J696" s="139"/>
      <c r="L696" s="181"/>
      <c r="M696" s="156"/>
    </row>
    <row r="697" spans="1:13" s="91" customFormat="1" ht="126" customHeight="1">
      <c r="A697" s="86"/>
      <c r="B697" s="86"/>
      <c r="C697" s="87" t="s">
        <v>490</v>
      </c>
      <c r="D697" s="86"/>
      <c r="E697" s="82"/>
      <c r="F697" s="82"/>
      <c r="G697" s="99"/>
      <c r="H697" s="170"/>
      <c r="I697" s="85"/>
      <c r="J697" s="140"/>
    </row>
    <row r="698" spans="1:13">
      <c r="C698" s="152" t="s">
        <v>512</v>
      </c>
      <c r="D698" s="142">
        <v>13</v>
      </c>
      <c r="E698" s="142">
        <v>4.9800000000000004</v>
      </c>
      <c r="H698" s="166"/>
      <c r="I698" s="167"/>
      <c r="J698" s="168"/>
    </row>
    <row r="699" spans="1:13">
      <c r="C699" s="152" t="s">
        <v>513</v>
      </c>
      <c r="D699" s="142">
        <v>28</v>
      </c>
      <c r="E699" s="142">
        <v>4.9800000000000004</v>
      </c>
      <c r="H699" s="166"/>
      <c r="I699" s="167"/>
      <c r="J699" s="168"/>
    </row>
    <row r="700" spans="1:13">
      <c r="C700" s="152" t="s">
        <v>514</v>
      </c>
      <c r="D700" s="142">
        <v>13</v>
      </c>
      <c r="E700" s="142">
        <v>4.9800000000000004</v>
      </c>
      <c r="H700" s="166"/>
      <c r="I700" s="167"/>
      <c r="J700" s="168"/>
    </row>
    <row r="701" spans="1:13" s="91" customFormat="1" ht="9" customHeight="1">
      <c r="A701" s="86"/>
      <c r="B701" s="86"/>
      <c r="C701" s="82"/>
      <c r="D701" s="84"/>
      <c r="E701" s="84"/>
      <c r="F701" s="84"/>
      <c r="G701" s="83"/>
      <c r="H701" s="170"/>
      <c r="I701" s="85"/>
      <c r="J701" s="140"/>
    </row>
    <row r="702" spans="1:13" s="90" customFormat="1" ht="15" customHeight="1">
      <c r="A702" s="86" t="s">
        <v>457</v>
      </c>
      <c r="B702" s="86" t="s">
        <v>71</v>
      </c>
      <c r="C702" s="199" t="s">
        <v>538</v>
      </c>
      <c r="D702" s="199"/>
      <c r="E702" s="199"/>
      <c r="F702" s="88"/>
      <c r="G702" s="89"/>
      <c r="J702" s="139"/>
      <c r="L702" s="181">
        <f>SUM(J705:J707)</f>
        <v>25260</v>
      </c>
    </row>
    <row r="703" spans="1:13" s="91" customFormat="1" ht="89" customHeight="1">
      <c r="A703" s="86"/>
      <c r="B703" s="86"/>
      <c r="C703" s="87" t="s">
        <v>524</v>
      </c>
      <c r="D703" s="86"/>
      <c r="E703" s="82"/>
      <c r="F703" s="82"/>
      <c r="G703" s="99"/>
      <c r="H703" s="170"/>
      <c r="I703" s="85"/>
      <c r="J703" s="140"/>
    </row>
    <row r="704" spans="1:13" ht="39">
      <c r="C704" s="118" t="s">
        <v>461</v>
      </c>
    </row>
    <row r="705" spans="1:13">
      <c r="C705" s="104" t="s">
        <v>462</v>
      </c>
      <c r="D705" s="104"/>
      <c r="E705" s="104"/>
      <c r="H705" s="166">
        <v>1</v>
      </c>
      <c r="I705" s="167" t="s">
        <v>71</v>
      </c>
      <c r="J705" s="168">
        <v>9233</v>
      </c>
    </row>
    <row r="706" spans="1:13">
      <c r="C706" s="104" t="s">
        <v>463</v>
      </c>
      <c r="D706" s="104"/>
      <c r="E706" s="104"/>
      <c r="H706" s="166">
        <v>1</v>
      </c>
      <c r="I706" s="167" t="s">
        <v>71</v>
      </c>
      <c r="J706" s="168">
        <v>8233</v>
      </c>
    </row>
    <row r="707" spans="1:13">
      <c r="C707" s="104" t="s">
        <v>464</v>
      </c>
      <c r="D707" s="104"/>
      <c r="E707" s="104"/>
      <c r="H707" s="166">
        <v>1</v>
      </c>
      <c r="I707" s="167" t="s">
        <v>71</v>
      </c>
      <c r="J707" s="168">
        <v>7794</v>
      </c>
    </row>
    <row r="708" spans="1:13" s="91" customFormat="1" ht="9" customHeight="1">
      <c r="A708" s="114"/>
      <c r="B708" s="114"/>
      <c r="C708" s="114"/>
      <c r="D708" s="114"/>
      <c r="E708" s="114"/>
      <c r="F708" s="114"/>
      <c r="G708" s="115"/>
      <c r="H708" s="184"/>
      <c r="I708" s="116"/>
      <c r="J708" s="185"/>
      <c r="K708" s="186"/>
      <c r="L708" s="186"/>
      <c r="M708" s="186"/>
    </row>
    <row r="709" spans="1:13" s="90" customFormat="1" ht="15" customHeight="1">
      <c r="A709" s="86" t="s">
        <v>580</v>
      </c>
      <c r="B709" s="86" t="s">
        <v>71</v>
      </c>
      <c r="C709" s="199" t="s">
        <v>465</v>
      </c>
      <c r="D709" s="199"/>
      <c r="E709" s="199"/>
      <c r="F709" s="88"/>
      <c r="G709" s="89"/>
      <c r="J709" s="139"/>
      <c r="L709" s="181">
        <f>SUM(J711:J712)</f>
        <v>3290</v>
      </c>
    </row>
    <row r="710" spans="1:13" s="91" customFormat="1" ht="44" customHeight="1">
      <c r="A710" s="86"/>
      <c r="B710" s="86"/>
      <c r="C710" s="87" t="s">
        <v>523</v>
      </c>
      <c r="D710" s="86"/>
      <c r="E710" s="82"/>
      <c r="F710" s="82"/>
      <c r="G710" s="99"/>
      <c r="H710" s="170"/>
      <c r="I710" s="85"/>
      <c r="J710" s="140"/>
    </row>
    <row r="711" spans="1:13">
      <c r="C711" s="104" t="s">
        <v>466</v>
      </c>
      <c r="D711" s="104"/>
      <c r="E711" s="104"/>
      <c r="H711" s="166">
        <v>1</v>
      </c>
      <c r="I711" s="167" t="s">
        <v>71</v>
      </c>
      <c r="J711" s="168">
        <v>1645</v>
      </c>
    </row>
    <row r="712" spans="1:13">
      <c r="C712" s="104" t="s">
        <v>467</v>
      </c>
      <c r="D712" s="104"/>
      <c r="E712" s="104"/>
      <c r="H712" s="166">
        <v>1</v>
      </c>
      <c r="I712" s="167" t="s">
        <v>71</v>
      </c>
      <c r="J712" s="168">
        <v>1645</v>
      </c>
    </row>
    <row r="713" spans="1:13" s="91" customFormat="1" ht="9" customHeight="1">
      <c r="A713" s="114"/>
      <c r="B713" s="114"/>
      <c r="C713" s="114"/>
      <c r="D713" s="114"/>
      <c r="E713" s="114"/>
      <c r="F713" s="114"/>
      <c r="G713" s="115"/>
      <c r="H713" s="184"/>
      <c r="I713" s="116"/>
      <c r="J713" s="185"/>
      <c r="K713" s="186"/>
      <c r="L713" s="186"/>
      <c r="M713" s="186"/>
    </row>
    <row r="714" spans="1:13" s="90" customFormat="1" ht="15" customHeight="1">
      <c r="A714" s="86" t="s">
        <v>581</v>
      </c>
      <c r="B714" s="86" t="s">
        <v>71</v>
      </c>
      <c r="C714" s="199" t="s">
        <v>554</v>
      </c>
      <c r="D714" s="199"/>
      <c r="E714" s="199"/>
      <c r="F714" s="88"/>
      <c r="G714" s="89"/>
      <c r="J714" s="139"/>
      <c r="L714" s="181">
        <f>SUM(J716:J723)</f>
        <v>9783</v>
      </c>
    </row>
    <row r="715" spans="1:13" s="91" customFormat="1" ht="44" customHeight="1">
      <c r="A715" s="86"/>
      <c r="B715" s="86"/>
      <c r="C715" s="87" t="s">
        <v>555</v>
      </c>
      <c r="D715" s="86"/>
      <c r="E715" s="82"/>
      <c r="F715" s="82"/>
      <c r="G715" s="99"/>
      <c r="H715" s="170"/>
      <c r="I715" s="85"/>
      <c r="J715" s="140"/>
    </row>
    <row r="716" spans="1:13" ht="15.75" customHeight="1">
      <c r="C716" s="152" t="s">
        <v>562</v>
      </c>
      <c r="D716" s="104" t="s">
        <v>556</v>
      </c>
      <c r="E716" s="104"/>
      <c r="H716" s="166" t="s">
        <v>561</v>
      </c>
      <c r="I716" s="167" t="s">
        <v>561</v>
      </c>
      <c r="J716" s="168">
        <v>6920</v>
      </c>
    </row>
    <row r="717" spans="1:13" ht="15.75" customHeight="1">
      <c r="C717" s="141"/>
      <c r="D717" s="199" t="s">
        <v>557</v>
      </c>
      <c r="E717" s="199"/>
      <c r="F717" s="199"/>
    </row>
    <row r="718" spans="1:13" ht="15.75" customHeight="1">
      <c r="C718" s="141"/>
      <c r="D718" s="199" t="s">
        <v>558</v>
      </c>
      <c r="E718" s="199"/>
      <c r="F718" s="199"/>
      <c r="H718" s="166"/>
      <c r="I718" s="167"/>
      <c r="J718" s="168"/>
    </row>
    <row r="719" spans="1:13" ht="4" customHeight="1">
      <c r="C719" s="141"/>
      <c r="D719" s="104"/>
      <c r="E719" s="104"/>
      <c r="F719" s="104"/>
      <c r="H719" s="166"/>
      <c r="I719" s="167"/>
      <c r="J719" s="168"/>
    </row>
    <row r="720" spans="1:13" ht="15.75" customHeight="1">
      <c r="C720" s="152" t="s">
        <v>564</v>
      </c>
      <c r="D720" s="199" t="s">
        <v>559</v>
      </c>
      <c r="E720" s="199"/>
      <c r="F720" s="199"/>
      <c r="H720" s="166" t="s">
        <v>561</v>
      </c>
      <c r="I720" s="167" t="s">
        <v>561</v>
      </c>
      <c r="J720" s="168">
        <v>1833</v>
      </c>
    </row>
    <row r="721" spans="1:13" ht="15.75" customHeight="1">
      <c r="C721" s="141"/>
      <c r="D721" s="199" t="s">
        <v>560</v>
      </c>
      <c r="E721" s="199"/>
      <c r="F721" s="199"/>
    </row>
    <row r="722" spans="1:13" ht="4" customHeight="1">
      <c r="C722" s="141"/>
      <c r="D722" s="104"/>
      <c r="E722" s="104"/>
      <c r="F722" s="104"/>
      <c r="H722" s="166"/>
      <c r="I722" s="167"/>
      <c r="J722" s="168"/>
    </row>
    <row r="723" spans="1:13" ht="15.75" customHeight="1">
      <c r="C723" s="152" t="s">
        <v>563</v>
      </c>
      <c r="D723" s="199" t="s">
        <v>565</v>
      </c>
      <c r="E723" s="199"/>
      <c r="F723" s="199"/>
      <c r="H723" s="166" t="s">
        <v>561</v>
      </c>
      <c r="I723" s="167" t="s">
        <v>561</v>
      </c>
      <c r="J723" s="168">
        <v>1030</v>
      </c>
    </row>
    <row r="724" spans="1:13" s="91" customFormat="1" ht="9" customHeight="1">
      <c r="A724" s="114"/>
      <c r="B724" s="114"/>
      <c r="C724" s="114"/>
      <c r="D724" s="114"/>
      <c r="E724" s="114"/>
      <c r="F724" s="114"/>
      <c r="G724" s="115"/>
      <c r="H724" s="184"/>
      <c r="I724" s="116"/>
      <c r="J724" s="185"/>
      <c r="K724" s="186"/>
      <c r="L724" s="186"/>
      <c r="M724" s="186"/>
    </row>
    <row r="725" spans="1:13" s="91" customFormat="1" ht="15" customHeight="1">
      <c r="A725" s="196" t="s">
        <v>582</v>
      </c>
      <c r="B725" s="196"/>
      <c r="C725" s="196"/>
      <c r="D725" s="196"/>
      <c r="E725" s="196"/>
      <c r="F725" s="196"/>
      <c r="G725" s="196"/>
      <c r="H725" s="196"/>
      <c r="I725" s="78"/>
      <c r="J725" s="163"/>
      <c r="K725" s="157"/>
      <c r="L725" s="164" t="s">
        <v>553</v>
      </c>
      <c r="M725" s="165">
        <f>SUM(L728:L743)</f>
        <v>3000</v>
      </c>
    </row>
    <row r="726" spans="1:13" s="91" customFormat="1" ht="9" customHeight="1">
      <c r="A726" s="86"/>
      <c r="B726" s="86"/>
      <c r="C726" s="82"/>
      <c r="D726" s="84"/>
      <c r="E726" s="84"/>
      <c r="F726" s="84"/>
      <c r="G726" s="83"/>
      <c r="H726" s="170"/>
      <c r="I726" s="85"/>
      <c r="J726" s="138"/>
      <c r="K726" s="70"/>
      <c r="L726" s="70"/>
      <c r="M726" s="70"/>
    </row>
    <row r="727" spans="1:13" s="91" customFormat="1" ht="13" customHeight="1">
      <c r="A727" s="86"/>
      <c r="B727" s="86"/>
      <c r="C727" s="82"/>
      <c r="D727" s="84"/>
      <c r="E727" s="84"/>
      <c r="F727" s="84"/>
      <c r="G727" s="83"/>
      <c r="H727" s="170"/>
      <c r="I727" s="85"/>
      <c r="J727" s="187" t="s">
        <v>305</v>
      </c>
      <c r="K727" s="188"/>
      <c r="L727" s="189" t="s">
        <v>553</v>
      </c>
      <c r="M727" s="70"/>
    </row>
    <row r="728" spans="1:13" s="90" customFormat="1" ht="15" customHeight="1">
      <c r="A728" s="86" t="s">
        <v>574</v>
      </c>
      <c r="B728" s="86" t="s">
        <v>71</v>
      </c>
      <c r="C728" s="199" t="s">
        <v>515</v>
      </c>
      <c r="D728" s="199"/>
      <c r="E728" s="199"/>
      <c r="F728" s="88"/>
      <c r="G728" s="89"/>
      <c r="J728" s="139"/>
      <c r="L728" s="181">
        <v>500</v>
      </c>
    </row>
    <row r="729" spans="1:13" s="91" customFormat="1" ht="27" customHeight="1">
      <c r="A729" s="86"/>
      <c r="B729" s="86"/>
      <c r="C729" s="87" t="s">
        <v>516</v>
      </c>
      <c r="D729" s="86"/>
      <c r="E729" s="82"/>
      <c r="F729" s="82"/>
      <c r="G729" s="99"/>
      <c r="H729" s="170"/>
      <c r="I729" s="85"/>
      <c r="J729" s="140"/>
    </row>
    <row r="730" spans="1:13" s="91" customFormat="1" ht="9" customHeight="1">
      <c r="A730" s="114"/>
      <c r="B730" s="114"/>
      <c r="C730" s="114"/>
      <c r="D730" s="114"/>
      <c r="E730" s="114"/>
      <c r="F730" s="114"/>
      <c r="G730" s="115"/>
      <c r="H730" s="184"/>
      <c r="I730" s="116"/>
      <c r="J730" s="185"/>
      <c r="K730" s="186"/>
      <c r="L730" s="186"/>
      <c r="M730" s="186"/>
    </row>
    <row r="731" spans="1:13" s="90" customFormat="1" ht="15" customHeight="1">
      <c r="A731" s="86" t="s">
        <v>575</v>
      </c>
      <c r="B731" s="86" t="s">
        <v>71</v>
      </c>
      <c r="C731" s="199" t="s">
        <v>515</v>
      </c>
      <c r="D731" s="199"/>
      <c r="E731" s="199"/>
      <c r="F731" s="88"/>
      <c r="G731" s="89"/>
      <c r="J731" s="139"/>
      <c r="L731" s="181">
        <v>2500</v>
      </c>
    </row>
    <row r="732" spans="1:13" s="91" customFormat="1" ht="27" customHeight="1">
      <c r="A732" s="86"/>
      <c r="B732" s="86"/>
      <c r="C732" s="87" t="s">
        <v>517</v>
      </c>
      <c r="D732" s="86"/>
      <c r="E732" s="82"/>
      <c r="F732" s="82"/>
      <c r="G732" s="99"/>
      <c r="H732" s="170"/>
      <c r="I732" s="85"/>
      <c r="J732" s="140"/>
    </row>
    <row r="733" spans="1:13" ht="9" customHeight="1"/>
    <row r="734" spans="1:13" s="91" customFormat="1" ht="15" customHeight="1">
      <c r="A734" s="196" t="s">
        <v>519</v>
      </c>
      <c r="B734" s="196"/>
      <c r="C734" s="196"/>
      <c r="D734" s="196"/>
      <c r="E734" s="196"/>
      <c r="F734" s="196"/>
      <c r="G734" s="196"/>
      <c r="H734" s="196"/>
      <c r="I734" s="78"/>
      <c r="J734" s="163"/>
      <c r="K734" s="157"/>
      <c r="L734" s="164"/>
      <c r="M734" s="165">
        <f>SUM(M7:M732)</f>
        <v>377434.79108449997</v>
      </c>
    </row>
  </sheetData>
  <mergeCells count="142">
    <mergeCell ref="C731:E731"/>
    <mergeCell ref="C625:E625"/>
    <mergeCell ref="C709:E709"/>
    <mergeCell ref="C661:E661"/>
    <mergeCell ref="C664:E664"/>
    <mergeCell ref="C667:E667"/>
    <mergeCell ref="C670:E670"/>
    <mergeCell ref="C637:E637"/>
    <mergeCell ref="C640:E640"/>
    <mergeCell ref="C643:E643"/>
    <mergeCell ref="C646:E646"/>
    <mergeCell ref="C649:E649"/>
    <mergeCell ref="C652:E652"/>
    <mergeCell ref="C655:E655"/>
    <mergeCell ref="C658:E658"/>
    <mergeCell ref="C673:E673"/>
    <mergeCell ref="C676:E676"/>
    <mergeCell ref="A679:E679"/>
    <mergeCell ref="C682:E682"/>
    <mergeCell ref="C688:E688"/>
    <mergeCell ref="C714:E714"/>
    <mergeCell ref="D717:F717"/>
    <mergeCell ref="D718:F718"/>
    <mergeCell ref="D721:F721"/>
    <mergeCell ref="C523:E523"/>
    <mergeCell ref="C482:E482"/>
    <mergeCell ref="C485:E485"/>
    <mergeCell ref="C488:E488"/>
    <mergeCell ref="C496:E496"/>
    <mergeCell ref="C491:E491"/>
    <mergeCell ref="C516:E516"/>
    <mergeCell ref="A725:H725"/>
    <mergeCell ref="C728:E728"/>
    <mergeCell ref="D720:F720"/>
    <mergeCell ref="D723:F723"/>
    <mergeCell ref="C702:E702"/>
    <mergeCell ref="C526:E526"/>
    <mergeCell ref="A692:H692"/>
    <mergeCell ref="A472:E472"/>
    <mergeCell ref="C475:E475"/>
    <mergeCell ref="C455:E455"/>
    <mergeCell ref="C437:E437"/>
    <mergeCell ref="C442:E442"/>
    <mergeCell ref="C415:E415"/>
    <mergeCell ref="C464:E464"/>
    <mergeCell ref="C502:E502"/>
    <mergeCell ref="C509:E509"/>
    <mergeCell ref="C397:E397"/>
    <mergeCell ref="C352:E352"/>
    <mergeCell ref="C394:E394"/>
    <mergeCell ref="C401:E401"/>
    <mergeCell ref="C411:E411"/>
    <mergeCell ref="C420:E420"/>
    <mergeCell ref="C429:E429"/>
    <mergeCell ref="A447:E447"/>
    <mergeCell ref="C450:E450"/>
    <mergeCell ref="C316:E316"/>
    <mergeCell ref="C325:E325"/>
    <mergeCell ref="C343:E343"/>
    <mergeCell ref="C358:E358"/>
    <mergeCell ref="C372:E372"/>
    <mergeCell ref="C379:E379"/>
    <mergeCell ref="A385:E385"/>
    <mergeCell ref="C388:E388"/>
    <mergeCell ref="C391:E391"/>
    <mergeCell ref="C255:E255"/>
    <mergeCell ref="C258:E258"/>
    <mergeCell ref="C261:E261"/>
    <mergeCell ref="C264:E264"/>
    <mergeCell ref="C267:E267"/>
    <mergeCell ref="A270:E270"/>
    <mergeCell ref="C298:E298"/>
    <mergeCell ref="C305:E305"/>
    <mergeCell ref="C311:E311"/>
    <mergeCell ref="C222:E222"/>
    <mergeCell ref="C228:E228"/>
    <mergeCell ref="A234:E234"/>
    <mergeCell ref="C237:E237"/>
    <mergeCell ref="C240:E240"/>
    <mergeCell ref="C243:E243"/>
    <mergeCell ref="C246:E246"/>
    <mergeCell ref="C249:E249"/>
    <mergeCell ref="C252:E252"/>
    <mergeCell ref="A7:I7"/>
    <mergeCell ref="A9:E9"/>
    <mergeCell ref="C30:E30"/>
    <mergeCell ref="C39:E39"/>
    <mergeCell ref="C46:E46"/>
    <mergeCell ref="C72:E72"/>
    <mergeCell ref="C75:E75"/>
    <mergeCell ref="C78:E78"/>
    <mergeCell ref="C52:E52"/>
    <mergeCell ref="C60:E60"/>
    <mergeCell ref="C66:E66"/>
    <mergeCell ref="A295:E295"/>
    <mergeCell ref="C100:E100"/>
    <mergeCell ref="C106:E106"/>
    <mergeCell ref="C113:E113"/>
    <mergeCell ref="C117:E117"/>
    <mergeCell ref="C84:E84"/>
    <mergeCell ref="C88:E88"/>
    <mergeCell ref="C92:E92"/>
    <mergeCell ref="C141:E141"/>
    <mergeCell ref="C125:E125"/>
    <mergeCell ref="C134:E134"/>
    <mergeCell ref="C131:E131"/>
    <mergeCell ref="C144:E144"/>
    <mergeCell ref="C158:E158"/>
    <mergeCell ref="C165:E165"/>
    <mergeCell ref="C170:E170"/>
    <mergeCell ref="C175:E175"/>
    <mergeCell ref="C181:E181"/>
    <mergeCell ref="C184:E184"/>
    <mergeCell ref="C192:E192"/>
    <mergeCell ref="A138:E138"/>
    <mergeCell ref="C198:E198"/>
    <mergeCell ref="C210:E210"/>
    <mergeCell ref="C219:E219"/>
    <mergeCell ref="A734:H734"/>
    <mergeCell ref="J273:J280"/>
    <mergeCell ref="L273:L280"/>
    <mergeCell ref="C695:E695"/>
    <mergeCell ref="C634:E634"/>
    <mergeCell ref="C551:E551"/>
    <mergeCell ref="C579:E579"/>
    <mergeCell ref="C588:E588"/>
    <mergeCell ref="C607:E607"/>
    <mergeCell ref="C539:E539"/>
    <mergeCell ref="C542:E542"/>
    <mergeCell ref="C545:E545"/>
    <mergeCell ref="A548:E548"/>
    <mergeCell ref="C614:E614"/>
    <mergeCell ref="C617:E617"/>
    <mergeCell ref="A631:E631"/>
    <mergeCell ref="A530:E530"/>
    <mergeCell ref="C533:E533"/>
    <mergeCell ref="C536:E536"/>
    <mergeCell ref="C273:E273"/>
    <mergeCell ref="C276:E276"/>
    <mergeCell ref="C279:E279"/>
    <mergeCell ref="C282:E282"/>
    <mergeCell ref="C285:E285"/>
  </mergeCells>
  <phoneticPr fontId="2" type="noConversion"/>
  <printOptions horizontalCentered="1"/>
  <pageMargins left="0.47" right="0.18" top="0.5" bottom="0.22" header="0" footer="0"/>
  <pageSetup paperSize="9" orientation="landscape" horizontalDpi="4294967292" verticalDpi="4294967292"/>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6"/>
  <sheetViews>
    <sheetView view="pageLayout" topLeftCell="A4" zoomScale="178" zoomScaleNormal="100" zoomScalePageLayoutView="178" workbookViewId="0">
      <selection activeCell="I23" sqref="I23"/>
    </sheetView>
  </sheetViews>
  <sheetFormatPr baseColWidth="10" defaultRowHeight="16"/>
  <cols>
    <col min="2" max="2" width="5.1640625" customWidth="1"/>
    <col min="4" max="4" width="4.83203125" customWidth="1"/>
    <col min="5" max="5" width="10.83203125" customWidth="1"/>
    <col min="6" max="6" width="21.83203125" customWidth="1"/>
    <col min="7" max="7" width="2.83203125" customWidth="1"/>
    <col min="8" max="8" width="11.1640625" customWidth="1"/>
    <col min="9" max="9" width="16" customWidth="1"/>
  </cols>
  <sheetData>
    <row r="1" spans="1:14">
      <c r="A1" s="66" t="s">
        <v>56</v>
      </c>
      <c r="B1" s="64"/>
      <c r="C1" s="64"/>
      <c r="D1" s="64"/>
      <c r="E1" s="65"/>
      <c r="F1" s="65"/>
      <c r="G1" s="79"/>
      <c r="H1" s="79"/>
      <c r="I1" s="101"/>
      <c r="J1" s="76"/>
      <c r="K1" s="137"/>
    </row>
    <row r="2" spans="1:14">
      <c r="A2" s="66" t="s">
        <v>57</v>
      </c>
      <c r="B2" s="64"/>
      <c r="C2" s="64"/>
      <c r="D2" s="64"/>
      <c r="E2" s="65"/>
      <c r="F2" s="65"/>
      <c r="G2" s="79"/>
      <c r="H2" s="79"/>
      <c r="I2" s="101"/>
      <c r="J2" s="76"/>
      <c r="K2" s="137"/>
    </row>
    <row r="3" spans="1:14" ht="34">
      <c r="A3" s="67" t="s">
        <v>58</v>
      </c>
      <c r="B3" s="64"/>
      <c r="C3" s="64"/>
      <c r="D3" s="64"/>
      <c r="E3" s="65"/>
      <c r="F3" s="65"/>
      <c r="G3" s="79"/>
      <c r="H3" s="79"/>
      <c r="I3" s="101"/>
      <c r="J3" s="76"/>
      <c r="K3" s="137"/>
    </row>
    <row r="4" spans="1:14">
      <c r="A4" s="66" t="s">
        <v>59</v>
      </c>
      <c r="B4" s="64"/>
      <c r="C4" s="64"/>
      <c r="D4" s="64"/>
      <c r="E4" s="65"/>
      <c r="F4" s="65"/>
      <c r="G4" s="79"/>
      <c r="H4" s="79"/>
      <c r="I4" s="101"/>
      <c r="J4" s="76"/>
      <c r="K4" s="137"/>
    </row>
    <row r="5" spans="1:14">
      <c r="A5" s="66" t="s">
        <v>60</v>
      </c>
      <c r="B5" s="64"/>
      <c r="C5" s="64"/>
      <c r="D5" s="64"/>
      <c r="E5" s="65"/>
      <c r="F5" s="65"/>
      <c r="G5" s="79"/>
      <c r="H5" s="79"/>
      <c r="I5" s="101"/>
      <c r="J5" s="76"/>
      <c r="K5" s="137"/>
    </row>
    <row r="6" spans="1:14" s="70" customFormat="1" ht="9" customHeight="1">
      <c r="A6" s="72"/>
      <c r="B6" s="72"/>
      <c r="C6" s="72"/>
      <c r="D6" s="69"/>
      <c r="E6" s="73"/>
      <c r="F6" s="73"/>
      <c r="G6" s="75"/>
      <c r="H6" s="75"/>
      <c r="I6" s="102"/>
      <c r="J6" s="77"/>
      <c r="K6" s="138"/>
    </row>
    <row r="7" spans="1:14" ht="17" customHeight="1">
      <c r="A7" s="206" t="s">
        <v>304</v>
      </c>
      <c r="B7" s="206"/>
      <c r="C7" s="206"/>
      <c r="D7" s="206"/>
      <c r="E7" s="206"/>
      <c r="F7" s="206"/>
      <c r="G7" s="206"/>
      <c r="H7" s="206"/>
      <c r="I7" s="206"/>
      <c r="J7" s="206"/>
      <c r="K7" s="137"/>
    </row>
    <row r="8" spans="1:14" ht="9" customHeight="1">
      <c r="A8" s="119"/>
      <c r="B8" s="120"/>
      <c r="C8" s="120"/>
      <c r="D8" s="120"/>
      <c r="E8" s="120"/>
      <c r="F8" s="120"/>
      <c r="G8" s="120"/>
      <c r="H8" s="120"/>
      <c r="I8" s="120"/>
      <c r="J8" s="120"/>
      <c r="K8" s="137"/>
    </row>
    <row r="9" spans="1:14" s="70" customFormat="1" ht="8" customHeight="1">
      <c r="A9" s="209"/>
      <c r="B9" s="209"/>
      <c r="C9" s="209"/>
      <c r="D9" s="209"/>
      <c r="E9" s="209"/>
      <c r="F9" s="209"/>
      <c r="G9" s="75"/>
      <c r="H9" s="75"/>
      <c r="I9" s="102"/>
      <c r="J9" s="77"/>
      <c r="K9" s="138"/>
    </row>
    <row r="10" spans="1:14" s="68" customFormat="1" ht="18" customHeight="1">
      <c r="A10" s="208" t="s">
        <v>129</v>
      </c>
      <c r="B10" s="208"/>
      <c r="C10" s="208"/>
      <c r="D10" s="208"/>
      <c r="E10" s="208"/>
      <c r="F10" s="145"/>
      <c r="G10" s="146"/>
      <c r="H10" s="146"/>
      <c r="I10" s="147">
        <f>SUM(AMIDAMENTS!L12:L136)</f>
        <v>26437.823109500005</v>
      </c>
      <c r="J10" s="116"/>
      <c r="K10" s="143"/>
      <c r="L10" s="70"/>
      <c r="M10" s="144"/>
      <c r="N10" s="117"/>
    </row>
    <row r="11" spans="1:14" s="68" customFormat="1" ht="18" customHeight="1">
      <c r="A11" s="208" t="s">
        <v>130</v>
      </c>
      <c r="B11" s="208"/>
      <c r="C11" s="208"/>
      <c r="D11" s="208"/>
      <c r="E11" s="208"/>
      <c r="F11" s="145"/>
      <c r="G11" s="146"/>
      <c r="H11" s="146"/>
      <c r="I11" s="147">
        <f>SUM(AMIDAMENTS!L141:L232)</f>
        <v>34644.624810000008</v>
      </c>
      <c r="J11" s="116"/>
      <c r="K11" s="143"/>
      <c r="L11" s="70"/>
      <c r="M11" s="144"/>
      <c r="N11" s="117"/>
    </row>
    <row r="12" spans="1:14" ht="18" customHeight="1">
      <c r="A12" s="207" t="s">
        <v>170</v>
      </c>
      <c r="B12" s="207"/>
      <c r="C12" s="207"/>
      <c r="D12" s="207"/>
      <c r="E12" s="207"/>
      <c r="F12" s="207"/>
      <c r="G12" s="149"/>
      <c r="H12" s="149"/>
      <c r="I12" s="150">
        <f>SUM(AMIDAMENTS!L237:L267)</f>
        <v>14857.01</v>
      </c>
    </row>
    <row r="13" spans="1:14" ht="18" customHeight="1">
      <c r="A13" s="208" t="s">
        <v>199</v>
      </c>
      <c r="B13" s="208"/>
      <c r="C13" s="208"/>
      <c r="D13" s="208"/>
      <c r="E13" s="208"/>
      <c r="F13" s="208"/>
      <c r="G13" s="149"/>
      <c r="H13" s="149"/>
      <c r="I13" s="150">
        <f>SUM(AMIDAMENTS!L273:L292)</f>
        <v>42616.522949999999</v>
      </c>
    </row>
    <row r="14" spans="1:14" ht="18" customHeight="1">
      <c r="A14" s="208" t="s">
        <v>212</v>
      </c>
      <c r="B14" s="208"/>
      <c r="C14" s="208"/>
      <c r="D14" s="208"/>
      <c r="E14" s="208"/>
      <c r="F14" s="208"/>
      <c r="G14" s="149"/>
      <c r="H14" s="149"/>
      <c r="I14" s="150">
        <f>SUM(AMIDAMENTS!L298:L384)</f>
        <v>21961.168215000002</v>
      </c>
    </row>
    <row r="15" spans="1:14" ht="18" customHeight="1">
      <c r="A15" s="208" t="s">
        <v>230</v>
      </c>
      <c r="B15" s="208"/>
      <c r="C15" s="208"/>
      <c r="D15" s="208"/>
      <c r="E15" s="208"/>
      <c r="F15" s="208"/>
      <c r="G15" s="149"/>
      <c r="H15" s="149"/>
      <c r="I15" s="150">
        <f>SUM(AMIDAMENTS!L388:L443)</f>
        <v>34339.7955</v>
      </c>
    </row>
    <row r="16" spans="1:14" ht="18" customHeight="1">
      <c r="A16" s="208" t="s">
        <v>398</v>
      </c>
      <c r="B16" s="208"/>
      <c r="C16" s="208"/>
      <c r="D16" s="208"/>
      <c r="E16" s="208"/>
      <c r="F16" s="208"/>
      <c r="G16" s="149"/>
      <c r="H16" s="149"/>
      <c r="I16" s="150">
        <f>SUM(AMIDAMENTS!L450:L470)</f>
        <v>8759.2597999999998</v>
      </c>
    </row>
    <row r="17" spans="1:9" ht="18" customHeight="1">
      <c r="A17" s="208" t="s">
        <v>407</v>
      </c>
      <c r="B17" s="208"/>
      <c r="C17" s="208"/>
      <c r="D17" s="208"/>
      <c r="E17" s="208"/>
      <c r="F17" s="208"/>
      <c r="G17" s="149"/>
      <c r="H17" s="149"/>
      <c r="I17" s="150">
        <f>SUM(AMIDAMENTS!L475:L529)</f>
        <v>81939.549999999988</v>
      </c>
    </row>
    <row r="18" spans="1:9" ht="18" customHeight="1">
      <c r="A18" s="208" t="s">
        <v>539</v>
      </c>
      <c r="B18" s="208"/>
      <c r="C18" s="208"/>
      <c r="D18" s="208"/>
      <c r="E18" s="208"/>
      <c r="F18" s="208"/>
      <c r="G18" s="149"/>
      <c r="H18" s="149"/>
      <c r="I18" s="150">
        <f>SUM(AMIDAMENTS!L533:L547)</f>
        <v>32306.400000000005</v>
      </c>
    </row>
    <row r="19" spans="1:9" s="1" customFormat="1" ht="18" customHeight="1">
      <c r="A19" s="208" t="s">
        <v>540</v>
      </c>
      <c r="B19" s="208"/>
      <c r="C19" s="208"/>
      <c r="D19" s="208"/>
      <c r="E19" s="208"/>
      <c r="F19" s="208"/>
      <c r="G19" s="151"/>
      <c r="H19" s="151"/>
      <c r="I19" s="150">
        <f>SUM(AMIDAMENTS!L551:L626)</f>
        <v>16738.216699999997</v>
      </c>
    </row>
    <row r="20" spans="1:9" s="1" customFormat="1" ht="18" customHeight="1">
      <c r="A20" s="208" t="s">
        <v>543</v>
      </c>
      <c r="B20" s="208"/>
      <c r="C20" s="208"/>
      <c r="D20" s="208"/>
      <c r="E20" s="208"/>
      <c r="F20" s="208"/>
      <c r="G20" s="151"/>
      <c r="H20" s="151"/>
      <c r="I20" s="150">
        <f>SUM(AMIDAMENTS!L634:L677)</f>
        <v>8514.7000000000007</v>
      </c>
    </row>
    <row r="21" spans="1:9" s="1" customFormat="1" ht="18" customHeight="1">
      <c r="A21" s="208" t="s">
        <v>552</v>
      </c>
      <c r="B21" s="208"/>
      <c r="C21" s="208"/>
      <c r="D21" s="208"/>
      <c r="E21" s="208"/>
      <c r="F21" s="208"/>
      <c r="G21" s="151"/>
      <c r="H21" s="151"/>
      <c r="I21" s="150">
        <f>SUM(AMIDAMENTS!L682:L689)</f>
        <v>4919.12</v>
      </c>
    </row>
    <row r="22" spans="1:9" s="1" customFormat="1" ht="18" customHeight="1">
      <c r="A22" s="148" t="s">
        <v>487</v>
      </c>
      <c r="B22" s="148"/>
      <c r="C22" s="148"/>
      <c r="D22" s="148"/>
      <c r="E22" s="148"/>
      <c r="F22" s="148"/>
      <c r="G22" s="151"/>
      <c r="H22" s="151"/>
      <c r="I22" s="150">
        <f>SUM(AMIDAMENTS!L695:L714)</f>
        <v>46400.6</v>
      </c>
    </row>
    <row r="23" spans="1:9" s="1" customFormat="1" ht="18" customHeight="1">
      <c r="A23" s="148" t="s">
        <v>518</v>
      </c>
      <c r="B23" s="148"/>
      <c r="C23" s="148"/>
      <c r="D23" s="148"/>
      <c r="E23" s="148"/>
      <c r="F23" s="148"/>
      <c r="G23" s="151"/>
      <c r="H23" s="151"/>
      <c r="I23" s="150">
        <f>SUM(AMIDAMENTS!L728:L731)</f>
        <v>3000</v>
      </c>
    </row>
    <row r="24" spans="1:9" s="1" customFormat="1" ht="7" customHeight="1" thickBot="1"/>
    <row r="25" spans="1:9" s="154" customFormat="1" ht="20" thickBot="1">
      <c r="A25" s="203" t="s">
        <v>519</v>
      </c>
      <c r="B25" s="204"/>
      <c r="C25" s="204"/>
      <c r="D25" s="204"/>
      <c r="E25" s="204"/>
      <c r="F25" s="204"/>
      <c r="G25" s="204"/>
      <c r="H25" s="205"/>
      <c r="I25" s="155">
        <f>SUM(I10:I23)</f>
        <v>377434.79108449997</v>
      </c>
    </row>
    <row r="26" spans="1:9" s="1" customFormat="1" ht="19"/>
    <row r="27" spans="1:9" s="1" customFormat="1" ht="19"/>
    <row r="28" spans="1:9" s="1" customFormat="1" ht="19"/>
    <row r="29" spans="1:9" s="1" customFormat="1" ht="19"/>
    <row r="30" spans="1:9" s="1" customFormat="1" ht="19"/>
    <row r="31" spans="1:9" s="1" customFormat="1" ht="19"/>
    <row r="32" spans="1:9" s="1" customFormat="1" ht="19"/>
    <row r="33" s="1" customFormat="1" ht="19"/>
    <row r="34" s="1" customFormat="1" ht="19"/>
    <row r="35" s="1" customFormat="1" ht="19"/>
    <row r="36" s="1" customFormat="1" ht="19"/>
    <row r="37" s="1" customFormat="1" ht="19"/>
    <row r="38" s="1" customFormat="1" ht="19"/>
    <row r="39" s="1" customFormat="1" ht="19"/>
    <row r="40" s="1" customFormat="1" ht="19"/>
    <row r="41" s="1" customFormat="1" ht="19"/>
    <row r="42" s="1" customFormat="1" ht="19"/>
    <row r="43" s="1" customFormat="1" ht="19"/>
    <row r="44" s="1" customFormat="1" ht="19"/>
    <row r="45" s="1" customFormat="1" ht="19"/>
    <row r="46" s="1" customFormat="1" ht="19"/>
  </sheetData>
  <mergeCells count="15">
    <mergeCell ref="A25:H25"/>
    <mergeCell ref="A7:J7"/>
    <mergeCell ref="A12:F12"/>
    <mergeCell ref="A13:F13"/>
    <mergeCell ref="A14:F14"/>
    <mergeCell ref="A15:F15"/>
    <mergeCell ref="A10:E10"/>
    <mergeCell ref="A11:E11"/>
    <mergeCell ref="A19:F19"/>
    <mergeCell ref="A20:F20"/>
    <mergeCell ref="A9:F9"/>
    <mergeCell ref="A21:F21"/>
    <mergeCell ref="A16:F16"/>
    <mergeCell ref="A17:F17"/>
    <mergeCell ref="A18:F18"/>
  </mergeCells>
  <printOptions horizontalCentered="1"/>
  <pageMargins left="0.47" right="0.18" top="0.5" bottom="0.22" header="0" footer="0"/>
  <pageSetup paperSize="0" orientation="landscape"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I29"/>
  <sheetViews>
    <sheetView workbookViewId="0">
      <selection activeCell="G16" sqref="G16"/>
    </sheetView>
  </sheetViews>
  <sheetFormatPr baseColWidth="10" defaultRowHeight="16"/>
  <cols>
    <col min="1" max="1" width="7" customWidth="1"/>
    <col min="2" max="2" width="2.1640625" customWidth="1"/>
    <col min="3" max="3" width="52.6640625" customWidth="1"/>
    <col min="4" max="4" width="1.33203125" customWidth="1"/>
    <col min="5" max="5" width="20.83203125" customWidth="1"/>
    <col min="6" max="6" width="2.33203125" customWidth="1"/>
    <col min="7" max="7" width="18.33203125" customWidth="1"/>
    <col min="8" max="8" width="2.6640625" customWidth="1"/>
    <col min="9" max="9" width="21.33203125" customWidth="1"/>
  </cols>
  <sheetData>
    <row r="2" spans="1:9">
      <c r="E2" s="212" t="s">
        <v>41</v>
      </c>
      <c r="F2" s="213"/>
      <c r="G2" s="2" t="s">
        <v>42</v>
      </c>
      <c r="H2" s="3"/>
    </row>
    <row r="3" spans="1:9" ht="8" customHeight="1">
      <c r="D3" s="4"/>
      <c r="E3" s="10"/>
      <c r="F3" s="11"/>
      <c r="G3" s="12"/>
      <c r="H3" s="13"/>
    </row>
    <row r="4" spans="1:9">
      <c r="A4" s="14" t="s">
        <v>46</v>
      </c>
      <c r="B4" s="15"/>
      <c r="C4" s="15" t="s">
        <v>0</v>
      </c>
      <c r="D4" s="16"/>
      <c r="E4" s="17" t="e">
        <f>AMIDAMENTS!#REF!</f>
        <v>#REF!</v>
      </c>
      <c r="F4" s="18"/>
      <c r="G4" s="19" t="e">
        <f>AMIDAMENTS!#REF!</f>
        <v>#REF!</v>
      </c>
      <c r="H4" s="20"/>
    </row>
    <row r="5" spans="1:9">
      <c r="A5" s="44" t="s">
        <v>8</v>
      </c>
      <c r="B5" s="53"/>
      <c r="C5" s="53" t="s">
        <v>6</v>
      </c>
      <c r="D5" s="54"/>
      <c r="E5" s="55" t="e">
        <f>AMIDAMENTS!#REF!</f>
        <v>#REF!</v>
      </c>
      <c r="F5" s="56"/>
      <c r="G5" s="55" t="e">
        <f>AMIDAMENTS!#REF!</f>
        <v>#REF!</v>
      </c>
      <c r="H5" s="57"/>
      <c r="I5" s="58"/>
    </row>
    <row r="6" spans="1:9" ht="17">
      <c r="A6" s="33" t="s">
        <v>10</v>
      </c>
      <c r="B6" s="34"/>
      <c r="C6" s="35" t="s">
        <v>11</v>
      </c>
      <c r="D6" s="36"/>
      <c r="E6" s="29" t="e">
        <f>AMIDAMENTS!#REF!</f>
        <v>#REF!</v>
      </c>
      <c r="F6" s="30"/>
      <c r="G6" s="29" t="e">
        <f>AMIDAMENTS!#REF!</f>
        <v>#REF!</v>
      </c>
      <c r="H6" s="31"/>
      <c r="I6" s="32" t="s">
        <v>55</v>
      </c>
    </row>
    <row r="7" spans="1:9" s="5" customFormat="1" ht="17">
      <c r="A7" s="14" t="s">
        <v>13</v>
      </c>
      <c r="B7" s="21"/>
      <c r="C7" s="22" t="s">
        <v>12</v>
      </c>
      <c r="D7" s="23"/>
      <c r="E7" s="24" t="e">
        <f>AMIDAMENTS!#REF!</f>
        <v>#REF!</v>
      </c>
      <c r="F7" s="25"/>
      <c r="G7" s="26" t="e">
        <f>AMIDAMENTS!#REF!</f>
        <v>#REF!</v>
      </c>
      <c r="H7" s="27"/>
    </row>
    <row r="8" spans="1:9" s="5" customFormat="1" ht="17">
      <c r="A8" s="14" t="s">
        <v>5</v>
      </c>
      <c r="B8" s="21"/>
      <c r="C8" s="22" t="s">
        <v>21</v>
      </c>
      <c r="D8" s="23"/>
      <c r="E8" s="24" t="e">
        <f>AMIDAMENTS!#REF!</f>
        <v>#REF!</v>
      </c>
      <c r="F8" s="25"/>
      <c r="G8" s="26" t="e">
        <f>AMIDAMENTS!#REF!</f>
        <v>#REF!</v>
      </c>
      <c r="H8" s="27"/>
    </row>
    <row r="9" spans="1:9" s="5" customFormat="1" ht="17">
      <c r="A9" s="14" t="s">
        <v>23</v>
      </c>
      <c r="B9" s="21"/>
      <c r="C9" s="22" t="s">
        <v>22</v>
      </c>
      <c r="D9" s="23"/>
      <c r="E9" s="24" t="e">
        <f>AMIDAMENTS!#REF!</f>
        <v>#REF!</v>
      </c>
      <c r="F9" s="25"/>
      <c r="G9" s="26" t="e">
        <f>AMIDAMENTS!#REF!</f>
        <v>#REF!</v>
      </c>
      <c r="H9" s="27"/>
    </row>
    <row r="10" spans="1:9" s="5" customFormat="1" ht="17">
      <c r="A10" s="33" t="s">
        <v>9</v>
      </c>
      <c r="B10" s="34"/>
      <c r="C10" s="35" t="s">
        <v>24</v>
      </c>
      <c r="D10" s="37"/>
      <c r="E10" s="38" t="e">
        <f>AMIDAMENTS!#REF!</f>
        <v>#REF!</v>
      </c>
      <c r="F10" s="39"/>
      <c r="G10" s="38" t="e">
        <f>AMIDAMENTS!#REF!</f>
        <v>#REF!</v>
      </c>
      <c r="H10" s="40"/>
      <c r="I10" s="32" t="s">
        <v>55</v>
      </c>
    </row>
    <row r="11" spans="1:9" s="5" customFormat="1" ht="17">
      <c r="A11" s="33" t="s">
        <v>26</v>
      </c>
      <c r="B11" s="34"/>
      <c r="C11" s="35" t="s">
        <v>47</v>
      </c>
      <c r="D11" s="40"/>
      <c r="E11" s="41"/>
      <c r="F11" s="42"/>
      <c r="G11" s="41"/>
      <c r="H11" s="43"/>
      <c r="I11" s="32" t="s">
        <v>55</v>
      </c>
    </row>
    <row r="12" spans="1:9" s="5" customFormat="1">
      <c r="B12" s="6"/>
      <c r="C12" s="7" t="s">
        <v>44</v>
      </c>
      <c r="E12" s="24"/>
      <c r="F12" s="28"/>
      <c r="G12" s="26"/>
      <c r="H12" s="27"/>
    </row>
    <row r="13" spans="1:9" s="5" customFormat="1">
      <c r="A13" s="52"/>
      <c r="B13" s="59"/>
      <c r="C13" s="60" t="s">
        <v>45</v>
      </c>
      <c r="D13" s="52"/>
      <c r="E13" s="61" t="e">
        <f>AMIDAMENTS!#REF!</f>
        <v>#REF!</v>
      </c>
      <c r="F13" s="62"/>
      <c r="G13" s="61" t="e">
        <f>AMIDAMENTS!#REF!</f>
        <v>#REF!</v>
      </c>
      <c r="H13" s="63"/>
      <c r="I13" s="52"/>
    </row>
    <row r="14" spans="1:9" s="5" customFormat="1">
      <c r="C14" s="9" t="s">
        <v>43</v>
      </c>
      <c r="E14" s="24"/>
      <c r="F14" s="28"/>
      <c r="G14" s="26"/>
      <c r="H14" s="27"/>
    </row>
    <row r="15" spans="1:9" s="5" customFormat="1" ht="17">
      <c r="A15" s="44" t="s">
        <v>27</v>
      </c>
      <c r="B15" s="45"/>
      <c r="C15" s="46" t="s">
        <v>48</v>
      </c>
      <c r="D15" s="47"/>
      <c r="E15" s="48" t="e">
        <f>AMIDAMENTS!#REF!</f>
        <v>#REF!</v>
      </c>
      <c r="F15" s="49"/>
      <c r="G15" s="48" t="e">
        <f>AMIDAMENTS!#REF!</f>
        <v>#REF!</v>
      </c>
      <c r="H15" s="50"/>
      <c r="I15" s="52"/>
    </row>
    <row r="16" spans="1:9" s="5" customFormat="1" ht="17">
      <c r="A16" s="14" t="s">
        <v>28</v>
      </c>
      <c r="B16" s="21"/>
      <c r="C16" s="22" t="s">
        <v>49</v>
      </c>
      <c r="D16" s="23"/>
      <c r="E16" s="24" t="e">
        <f>AMIDAMENTS!#REF!</f>
        <v>#REF!</v>
      </c>
      <c r="F16" s="25"/>
      <c r="G16" s="26" t="e">
        <f>AMIDAMENTS!#REF!</f>
        <v>#REF!</v>
      </c>
      <c r="H16" s="27"/>
    </row>
    <row r="17" spans="1:9" s="5" customFormat="1" ht="17">
      <c r="A17" s="14" t="s">
        <v>29</v>
      </c>
      <c r="B17" s="21"/>
      <c r="C17" s="22" t="s">
        <v>50</v>
      </c>
      <c r="D17" s="23"/>
      <c r="E17" s="24" t="e">
        <f>AMIDAMENTS!#REF!</f>
        <v>#REF!</v>
      </c>
      <c r="F17" s="25"/>
      <c r="G17" s="26" t="e">
        <f>AMIDAMENTS!#REF!</f>
        <v>#REF!</v>
      </c>
      <c r="H17" s="27"/>
    </row>
    <row r="18" spans="1:9" s="5" customFormat="1" ht="17">
      <c r="A18" s="14" t="s">
        <v>30</v>
      </c>
      <c r="B18" s="21"/>
      <c r="C18" s="22" t="s">
        <v>51</v>
      </c>
      <c r="D18" s="23"/>
      <c r="E18" s="24" t="e">
        <f>AMIDAMENTS!#REF!</f>
        <v>#REF!</v>
      </c>
      <c r="F18" s="25"/>
      <c r="G18" s="26" t="e">
        <f>AMIDAMENTS!#REF!</f>
        <v>#REF!</v>
      </c>
      <c r="H18" s="27"/>
    </row>
    <row r="19" spans="1:9" s="5" customFormat="1" ht="17">
      <c r="A19" s="44" t="s">
        <v>31</v>
      </c>
      <c r="B19" s="45"/>
      <c r="C19" s="46" t="s">
        <v>52</v>
      </c>
      <c r="D19" s="47"/>
      <c r="E19" s="48" t="e">
        <f>AMIDAMENTS!#REF!</f>
        <v>#REF!</v>
      </c>
      <c r="F19" s="49"/>
      <c r="G19" s="48" t="e">
        <f>AMIDAMENTS!#REF!</f>
        <v>#REF!</v>
      </c>
      <c r="H19" s="50"/>
      <c r="I19" s="51"/>
    </row>
    <row r="20" spans="1:9" s="5" customFormat="1" ht="17">
      <c r="A20" s="14" t="s">
        <v>32</v>
      </c>
      <c r="B20" s="21"/>
      <c r="C20" s="22" t="s">
        <v>53</v>
      </c>
      <c r="D20" s="23"/>
      <c r="E20" s="24" t="e">
        <f>AMIDAMENTS!#REF!</f>
        <v>#REF!</v>
      </c>
      <c r="F20" s="25"/>
      <c r="G20" s="26" t="e">
        <f>AMIDAMENTS!#REF!</f>
        <v>#REF!</v>
      </c>
      <c r="H20" s="27"/>
    </row>
    <row r="21" spans="1:9" s="5" customFormat="1" ht="17">
      <c r="A21" s="14" t="s">
        <v>33</v>
      </c>
      <c r="B21" s="21"/>
      <c r="C21" s="22" t="s">
        <v>34</v>
      </c>
      <c r="D21" s="23"/>
      <c r="E21" s="24" t="e">
        <f>AMIDAMENTS!#REF!</f>
        <v>#REF!</v>
      </c>
      <c r="F21" s="25"/>
      <c r="G21" s="26" t="e">
        <f>AMIDAMENTS!#REF!</f>
        <v>#REF!</v>
      </c>
      <c r="H21" s="27"/>
    </row>
    <row r="22" spans="1:9" s="5" customFormat="1" ht="17">
      <c r="A22" s="14" t="s">
        <v>35</v>
      </c>
      <c r="B22" s="21"/>
      <c r="C22" s="22" t="s">
        <v>54</v>
      </c>
      <c r="D22" s="23"/>
      <c r="E22" s="24" t="e">
        <f>AMIDAMENTS!#REF!</f>
        <v>#REF!</v>
      </c>
      <c r="F22" s="25"/>
      <c r="G22" s="26" t="e">
        <f>AMIDAMENTS!#REF!</f>
        <v>#REF!</v>
      </c>
      <c r="H22" s="27"/>
    </row>
    <row r="23" spans="1:9" s="5" customFormat="1" ht="17">
      <c r="A23" s="14" t="s">
        <v>36</v>
      </c>
      <c r="B23" s="21"/>
      <c r="C23" s="22" t="s">
        <v>37</v>
      </c>
      <c r="D23" s="23"/>
      <c r="E23" s="24" t="e">
        <f>AMIDAMENTS!#REF!</f>
        <v>#REF!</v>
      </c>
      <c r="F23" s="25"/>
      <c r="G23" s="26" t="e">
        <f>AMIDAMENTS!#REF!</f>
        <v>#REF!</v>
      </c>
      <c r="H23" s="27"/>
    </row>
    <row r="24" spans="1:9" s="5" customFormat="1" ht="17">
      <c r="A24" s="14" t="s">
        <v>38</v>
      </c>
      <c r="B24" s="21"/>
      <c r="C24" s="22" t="s">
        <v>25</v>
      </c>
      <c r="D24" s="23"/>
      <c r="E24" s="24" t="e">
        <f>AMIDAMENTS!#REF!</f>
        <v>#REF!</v>
      </c>
      <c r="F24" s="25"/>
      <c r="G24" s="26" t="e">
        <f>AMIDAMENTS!#REF!</f>
        <v>#REF!</v>
      </c>
      <c r="H24" s="27"/>
    </row>
    <row r="25" spans="1:9" s="5" customFormat="1" ht="17">
      <c r="A25" s="14" t="s">
        <v>39</v>
      </c>
      <c r="B25" s="21"/>
      <c r="C25" s="22" t="s">
        <v>40</v>
      </c>
      <c r="D25" s="23"/>
      <c r="E25" s="24" t="e">
        <f>AMIDAMENTS!#REF!</f>
        <v>#REF!</v>
      </c>
      <c r="F25" s="25"/>
      <c r="G25" s="26" t="e">
        <f>AMIDAMENTS!#REF!</f>
        <v>#REF!</v>
      </c>
      <c r="H25" s="27"/>
    </row>
    <row r="26" spans="1:9" s="5" customFormat="1" ht="28" customHeight="1">
      <c r="C26" s="7" t="s">
        <v>44</v>
      </c>
      <c r="E26" s="210"/>
      <c r="F26" s="211"/>
      <c r="G26" s="210"/>
      <c r="H26" s="211"/>
    </row>
    <row r="27" spans="1:9" ht="28" customHeight="1">
      <c r="C27" s="8" t="s">
        <v>45</v>
      </c>
      <c r="E27" s="210" t="e">
        <f>SUM(E4:F25)</f>
        <v>#REF!</v>
      </c>
      <c r="F27" s="211"/>
      <c r="G27" s="210" t="e">
        <f>SUM(G4:G25)</f>
        <v>#REF!</v>
      </c>
      <c r="H27" s="211"/>
    </row>
    <row r="28" spans="1:9" ht="28" customHeight="1">
      <c r="C28" s="9" t="s">
        <v>43</v>
      </c>
      <c r="E28" s="210"/>
      <c r="F28" s="211"/>
      <c r="G28" s="210"/>
      <c r="H28" s="211"/>
    </row>
    <row r="29" spans="1:9" ht="28" customHeight="1"/>
  </sheetData>
  <mergeCells count="7">
    <mergeCell ref="E28:F28"/>
    <mergeCell ref="G28:H28"/>
    <mergeCell ref="E2:F2"/>
    <mergeCell ref="E26:F26"/>
    <mergeCell ref="G26:H26"/>
    <mergeCell ref="E27:F27"/>
    <mergeCell ref="G27:H27"/>
  </mergeCells>
  <phoneticPr fontId="2" type="noConversion"/>
  <pageMargins left="0.75000000000000011" right="0.75000000000000011" top="1" bottom="1" header="0.5" footer="0.5"/>
  <pageSetup paperSize="9" scale="87" orientation="landscape"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AMIDAMENTS</vt:lpstr>
      <vt:lpstr>RESUM</vt:lpstr>
      <vt:lpstr>Hoja3</vt:lpstr>
      <vt:lpstr>Hoja3!Área_de_impresión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dc:creator>
  <cp:lastModifiedBy>Marifé</cp:lastModifiedBy>
  <cp:lastPrinted>2024-12-05T18:35:36Z</cp:lastPrinted>
  <dcterms:created xsi:type="dcterms:W3CDTF">2016-07-22T17:45:15Z</dcterms:created>
  <dcterms:modified xsi:type="dcterms:W3CDTF">2024-12-05T18:36:08Z</dcterms:modified>
</cp:coreProperties>
</file>